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RAČUN\My Documents\XLS\xls-prebaceno\2022\GODIŠNJI IZVJEŠTAJ O IZVRŠENJU 2022\materijal za spajanje\"/>
    </mc:Choice>
  </mc:AlternateContent>
  <bookViews>
    <workbookView xWindow="-120" yWindow="-120" windowWidth="24240" windowHeight="13140"/>
  </bookViews>
  <sheets>
    <sheet name="Sheet1" sheetId="1" r:id="rId1"/>
    <sheet name="Sheet3" sheetId="3" r:id="rId2"/>
  </sheets>
  <definedNames>
    <definedName name="_xlnm.Print_Area" localSheetId="0">Sheet1!$A$1:$E$138</definedName>
    <definedName name="_xlnm.Print_Titles" localSheetId="0">Sheet1!$6:$7</definedName>
  </definedNames>
  <calcPr calcId="179017"/>
</workbook>
</file>

<file path=xl/calcChain.xml><?xml version="1.0" encoding="utf-8"?>
<calcChain xmlns="http://schemas.openxmlformats.org/spreadsheetml/2006/main">
  <c r="D86" i="1" l="1"/>
  <c r="E137" i="1" l="1"/>
  <c r="E122" i="1"/>
  <c r="E121" i="1"/>
  <c r="E120" i="1"/>
  <c r="E117" i="1"/>
  <c r="E116" i="1"/>
  <c r="E113" i="1"/>
  <c r="E112" i="1"/>
  <c r="E111" i="1"/>
  <c r="E110" i="1"/>
  <c r="E57" i="1"/>
  <c r="E56" i="1"/>
  <c r="E55" i="1"/>
  <c r="E38" i="1"/>
  <c r="E32" i="1"/>
  <c r="E13" i="1"/>
  <c r="E12" i="1"/>
  <c r="E98" i="1"/>
  <c r="D131" i="1" l="1"/>
  <c r="E131" i="1" s="1"/>
  <c r="D109" i="1"/>
  <c r="E109" i="1" s="1"/>
  <c r="D129" i="1"/>
  <c r="E129" i="1" s="1"/>
  <c r="D134" i="1"/>
  <c r="D35" i="1"/>
  <c r="D34" i="1" s="1"/>
  <c r="D33" i="1" s="1"/>
  <c r="D25" i="1"/>
  <c r="E25" i="1" s="1"/>
  <c r="D54" i="1"/>
  <c r="E54" i="1" s="1"/>
  <c r="D28" i="1"/>
  <c r="D27" i="1" s="1"/>
  <c r="C28" i="1"/>
  <c r="C27" i="1" s="1"/>
  <c r="D24" i="1"/>
  <c r="D23" i="1"/>
  <c r="C34" i="1"/>
  <c r="C33" i="1" s="1"/>
  <c r="D102" i="1" l="1"/>
  <c r="D104" i="1" l="1"/>
  <c r="D100" i="1" l="1"/>
  <c r="E104" i="1"/>
  <c r="D107" i="1"/>
  <c r="C107" i="1"/>
  <c r="D128" i="1" l="1"/>
  <c r="C128" i="1"/>
  <c r="E128" i="1" l="1"/>
  <c r="D136" i="1"/>
  <c r="C136" i="1"/>
  <c r="E136" i="1" l="1"/>
  <c r="D94" i="1"/>
  <c r="C94" i="1"/>
  <c r="D90" i="1" l="1"/>
  <c r="D89" i="1" s="1"/>
  <c r="C90" i="1"/>
  <c r="C89" i="1" s="1"/>
  <c r="D83" i="1"/>
  <c r="C83" i="1"/>
  <c r="D60" i="1" l="1"/>
  <c r="D42" i="1"/>
  <c r="D41" i="1" s="1"/>
  <c r="C42" i="1"/>
  <c r="C41" i="1" s="1"/>
  <c r="D15" i="1" l="1"/>
  <c r="D14" i="1" s="1"/>
  <c r="C15" i="1"/>
  <c r="D97" i="1" l="1"/>
  <c r="C134" i="1"/>
  <c r="C103" i="1"/>
  <c r="C100" i="1" s="1"/>
  <c r="C86" i="1"/>
  <c r="C85" i="1" s="1"/>
  <c r="C60" i="1"/>
  <c r="C24" i="1"/>
  <c r="C11" i="1"/>
  <c r="C10" i="1" s="1"/>
  <c r="C14" i="1"/>
  <c r="C19" i="1"/>
  <c r="C31" i="1"/>
  <c r="C30" i="1" s="1"/>
  <c r="C37" i="1"/>
  <c r="C36" i="1" s="1"/>
  <c r="C26" i="1" s="1"/>
  <c r="C45" i="1"/>
  <c r="C44" i="1" s="1"/>
  <c r="C48" i="1"/>
  <c r="C47" i="1" s="1"/>
  <c r="C65" i="1"/>
  <c r="C68" i="1"/>
  <c r="C71" i="1"/>
  <c r="C70" i="1" s="1"/>
  <c r="C78" i="1"/>
  <c r="C77" i="1" s="1"/>
  <c r="C76" i="1" s="1"/>
  <c r="C82" i="1"/>
  <c r="C93" i="1"/>
  <c r="C88" i="1" s="1"/>
  <c r="C97" i="1"/>
  <c r="C135" i="1"/>
  <c r="C23" i="1" l="1"/>
  <c r="E23" i="1" s="1"/>
  <c r="E24" i="1"/>
  <c r="C99" i="1"/>
  <c r="E100" i="1"/>
  <c r="C52" i="1"/>
  <c r="E60" i="1"/>
  <c r="C133" i="1"/>
  <c r="E134" i="1"/>
  <c r="E97" i="1"/>
  <c r="C106" i="1"/>
  <c r="C51" i="1"/>
  <c r="C40" i="1" s="1"/>
  <c r="C81" i="1"/>
  <c r="C9" i="1"/>
  <c r="D68" i="1"/>
  <c r="C96" i="1" l="1"/>
  <c r="C80" i="1" s="1"/>
  <c r="C8" i="1"/>
  <c r="D37" i="1"/>
  <c r="E37" i="1" s="1"/>
  <c r="D11" i="1" l="1"/>
  <c r="D65" i="1"/>
  <c r="D85" i="1" l="1"/>
  <c r="D133" i="1" l="1"/>
  <c r="E133" i="1" s="1"/>
  <c r="D106" i="1" l="1"/>
  <c r="D135" i="1" l="1"/>
  <c r="E135" i="1" s="1"/>
  <c r="D99" i="1" l="1"/>
  <c r="D78" i="1"/>
  <c r="D77" i="1" s="1"/>
  <c r="D76" i="1" s="1"/>
  <c r="D82" i="1"/>
  <c r="D81" i="1" s="1"/>
  <c r="E81" i="1" s="1"/>
  <c r="D93" i="1"/>
  <c r="D96" i="1" l="1"/>
  <c r="E99" i="1"/>
  <c r="D88" i="1"/>
  <c r="D80" i="1" l="1"/>
  <c r="D45" i="1"/>
  <c r="D44" i="1" s="1"/>
  <c r="D48" i="1"/>
  <c r="D47" i="1" s="1"/>
  <c r="D71" i="1"/>
  <c r="D52" i="1" l="1"/>
  <c r="D51" i="1" s="1"/>
  <c r="D70" i="1"/>
  <c r="D31" i="1"/>
  <c r="D30" i="1" s="1"/>
  <c r="D36" i="1"/>
  <c r="D10" i="1"/>
  <c r="D9" i="1" s="1"/>
  <c r="D26" i="1" l="1"/>
  <c r="E36" i="1"/>
  <c r="D40" i="1"/>
  <c r="E46" i="1"/>
  <c r="D8" i="1" l="1"/>
  <c r="E11" i="1" l="1"/>
  <c r="E52" i="1"/>
  <c r="E31" i="1" l="1"/>
  <c r="E51" i="1" l="1"/>
  <c r="E10" i="1" l="1"/>
  <c r="E9" i="1"/>
  <c r="E26" i="1"/>
  <c r="E30" i="1"/>
  <c r="E107" i="1"/>
  <c r="E45" i="1"/>
  <c r="E44" i="1" l="1"/>
  <c r="E40" i="1"/>
  <c r="E96" i="1"/>
  <c r="E106" i="1"/>
  <c r="E80" i="1" l="1"/>
  <c r="E22" i="1"/>
  <c r="E21" i="1"/>
  <c r="E20" i="1"/>
  <c r="E18" i="1"/>
  <c r="E17" i="1"/>
  <c r="E8" i="1" l="1"/>
  <c r="E19" i="1"/>
</calcChain>
</file>

<file path=xl/sharedStrings.xml><?xml version="1.0" encoding="utf-8"?>
<sst xmlns="http://schemas.openxmlformats.org/spreadsheetml/2006/main" count="137" uniqueCount="129">
  <si>
    <t>ŠIFRA</t>
  </si>
  <si>
    <t>NAZIV</t>
  </si>
  <si>
    <t>PRIMICI OD FINANCIJSKE IMOVINE I ZADUŽIVANJA</t>
  </si>
  <si>
    <t>Primljeni povrati glavnica danih zajmova i depozita</t>
  </si>
  <si>
    <t>Primici (povrati) glavnice zajmova danih neprofitnim organizacijama, građanima i kućanstvima</t>
  </si>
  <si>
    <t>Povrat zajmova danih neprofitnim organizacijama, građanima i kućanstvima u tuzemstvu</t>
  </si>
  <si>
    <t>Primici (povrati) glavnice zajmova danih trgovačkim društvima u javnom sektoru</t>
  </si>
  <si>
    <t>Povrat zajmova danih trgovačkim društvima u javnom sektoru</t>
  </si>
  <si>
    <t>Povrat zajmova danih trgovačkim društvima u javnom sektoru – Vodoprivreda Zagreb d.d.</t>
  </si>
  <si>
    <t>Primici (povrati) glavnice zajmova danih kreditnim i ostalim financijskim institucijama izvan javnog sektora</t>
  </si>
  <si>
    <t>Povrat zajmova danih tuzemnim kreditinim institucijama izvan javnog  sektora</t>
  </si>
  <si>
    <t>Primici od prodaje dionica i udjela u glavnici</t>
  </si>
  <si>
    <t>Primici od prodaje dionica i udjela u glavnici trgovačkih društava u javnom sektoru</t>
  </si>
  <si>
    <t>Dionice i udjeli u glavnici trgovačkih društava u javnom sektoru</t>
  </si>
  <si>
    <t>Primici od zaduživanja</t>
  </si>
  <si>
    <t>Primljeni krediti i zajmovi od kreditnih i ostalih financijskih institucija izvan javnog sektora</t>
  </si>
  <si>
    <t>Primljeni krediti od tuzemnih kreditnih institucija izvan javnog sektora</t>
  </si>
  <si>
    <t>Izdaci za dionice i udjele u glavnici</t>
  </si>
  <si>
    <t>Izdaci za otplatu glavnice primljenih kredita i zajmova</t>
  </si>
  <si>
    <t xml:space="preserve">Otplata glavnice primljenih kredita i zajmova od kreditnih i ostalih financijskih institucija izvan javnog sektora </t>
  </si>
  <si>
    <t>Otplata glavnice primljenih kredita od tuzemnih kreditnih institucija izvan javnog sektora</t>
  </si>
  <si>
    <t>Izdaci za dane zajmove i depozite</t>
  </si>
  <si>
    <t>Dani zajmovi trgovačkim društvima u javnom sektoru</t>
  </si>
  <si>
    <t>Izdaci za dane zajmove trgovačkim društvima u javnom sektoru</t>
  </si>
  <si>
    <t>Zagrebačka banka d.d. - otkup potraživanja Zagrebačkih otpadnih voda</t>
  </si>
  <si>
    <t xml:space="preserve">Povrat zajmova danih zaposlenicima 1997. za stambeno zbrinjavanje </t>
  </si>
  <si>
    <t xml:space="preserve">Povrat zajmova danih tuzemnim kreditnim institucijama izvan javnog sektora - povrat oročenoga kunskog depozita po Programu kreditiranja poljoprivrede </t>
  </si>
  <si>
    <t>Dionice i udjeli u glavnici trgovačkih društava izvan javnog sektora</t>
  </si>
  <si>
    <t>Povrat zajmova danih trgovačkim društvima u javnom sektoru - Zagrebački inovacijski centar d.o.o.</t>
  </si>
  <si>
    <t>Dionice i udjeli u glavnici tuzemnih trgovačkih društava izvan javnog sektora</t>
  </si>
  <si>
    <t>Povrat zajmova danih tuzemnim kreditnim institucijama izvan javnog sektora - povrat depozita za kreditiranje poduzetnika prema programu Malo gospodarstvo</t>
  </si>
  <si>
    <t>HBOR - partija 63507</t>
  </si>
  <si>
    <t>Zagrebačka banka d.d. - kupnja Gredelja</t>
  </si>
  <si>
    <t>Privredna banka d.d. - kupnja Zagrepčanke</t>
  </si>
  <si>
    <t>Zagrebačka banka d.d. - Dom za starije</t>
  </si>
  <si>
    <t xml:space="preserve">Erste&amp;Steiermärkische banka d.d. - Zaključak o podmirenju obveza Zagrebačkih otpadnih voda d.o.o. </t>
  </si>
  <si>
    <t xml:space="preserve">Zagrebačka banka d.d. - Zaključak o podmirenju obveza Zagrebačkih otpadnih voda d.o.o. </t>
  </si>
  <si>
    <t>Dionice i udjeli u glavnici trgovačkih društava u javnom sektoru - Vodoprivreda Zagreb d.d.</t>
  </si>
  <si>
    <t>Primici od prodaje vrijednosnih papira iz portfelja</t>
  </si>
  <si>
    <t>Ostali tuzemni vrijednosni papiri - dugoročni</t>
  </si>
  <si>
    <t>Ostali tuzemni vrijednosni papiri</t>
  </si>
  <si>
    <t>Primici za ostale vrijednosne papire</t>
  </si>
  <si>
    <t>Zagrebačka banka d.d. - 250 mil. kuna - investicijski projekti partija 5100465366</t>
  </si>
  <si>
    <t>Upis neotplaćenih dionica Vodoprivrede Zagreb d.d.</t>
  </si>
  <si>
    <t>Primljeni krediti od kreditnih institucija u javnom sektoru</t>
  </si>
  <si>
    <t xml:space="preserve">Primljeni kredit od HBOR-a </t>
  </si>
  <si>
    <t>Primljeni krediti i zajmovi od kreditnih i ostalih financijskih institucija u javnom sektoru</t>
  </si>
  <si>
    <t>Zagrebačka banka d.d. - 250 mil. kuna - investicijski projekti partija 51000489092</t>
  </si>
  <si>
    <t>Primljeni zajmovi od trgovačkih društava u javnom sektoru</t>
  </si>
  <si>
    <t>OTP banka d.d. - otkup potraživanja za Gradske ljekarne, Zagrebački holding d.o.o.</t>
  </si>
  <si>
    <t>Primljeni zajmovi od drugih razina vlasti</t>
  </si>
  <si>
    <t>Primljeni zajmovi od državnog proračuna</t>
  </si>
  <si>
    <t>Primljeni zajmovi od trgovačkih društava u javnom sektoru - kratkoročni
 (sporazum o otkupu duga prema ZG HOLDINGU)</t>
  </si>
  <si>
    <t>Primljeni zajmovi od državnog proračuna - zajam za povrat poreza i prireza po godišnjoj prijavi</t>
  </si>
  <si>
    <t>Primljeni zajmovi od državnog proračuna - zajam države za dozvoljenu odgodu plaćanja poreza i prireza</t>
  </si>
  <si>
    <t>Primljeni zajmovi od državnog proračuna - beskamatni zajam uslijed pada prihoda</t>
  </si>
  <si>
    <t>Primljeni zajmovi od trgovačkih društava u javnom sektoru - dugoročni (sporazum o obročnom otkupu duga za ZET i ZG HOLDING)</t>
  </si>
  <si>
    <t>Primici od prodaje dionica i udjela u glavnici trgovačkih društava izvan javnog sektora</t>
  </si>
  <si>
    <t>Primljeni zajmovi od državnog proračuna - beskamatni zajam jedinicama stradalim u potresu</t>
  </si>
  <si>
    <t xml:space="preserve">Klub banaka - Zagrebačka banka d.d., Erste&amp;Steiermärkische banka d.d., OTP banka d.d. i Privredna banka Zagreb d.d. -  kreditna sredstva za premošćivanja jaza nastalog zbog različite dinamike priljeva sredstava i dospijeća obveza
 </t>
  </si>
  <si>
    <t>Klub banaka - Erste&amp;Steiermärkische banka d.d., OTP banka d.d., Privredna banka Zagreb d.d. i
 Zagrebačka banka d.d. - investicijski kredit</t>
  </si>
  <si>
    <t>OTP banka d.d. - otkup potraživanja Zagrebačkih otpadnih voda</t>
  </si>
  <si>
    <t>Privredna banka d.d. - otkup potraživanja Zagrebačkog Holdinga d.o.o.</t>
  </si>
  <si>
    <t>Otplata glavnice primljenih zajmova od trgovačkih društava u javnom sektoru</t>
  </si>
  <si>
    <t>Otplata glavnice primljenih zajmova od državnog proračuna</t>
  </si>
  <si>
    <t>OTP banka d.d. - ugovor o cesiji (Zagrebački holding d.o.o.)</t>
  </si>
  <si>
    <t>Otplata glavnice primljenih zajmova od ostalih tuzemnih financijskih institucija izvan javnog sektora</t>
  </si>
  <si>
    <t>Otplate glavnice primljnih zajmova od trgovačkih društava i obrtnika izvan javnog sektora</t>
  </si>
  <si>
    <t>Otplata glavnice primljenih zajmova od tuzemnih trgovačkih društava izvan javnog sektora - PRORAČUNSKI KORISNICI</t>
  </si>
  <si>
    <t>Izdaci za depozite i jamčevne podloge</t>
  </si>
  <si>
    <t>Primljeni zajmovi od ostalih tuzemnih financijskih institucija izvan javnog sektora</t>
  </si>
  <si>
    <t>Primici od povrata depozita i jamčevnih podloga</t>
  </si>
  <si>
    <t xml:space="preserve">Izdaci za depozite u kreditnim i ostalim financijskim institiucijama - tuzemni </t>
  </si>
  <si>
    <t>Izdaci za depozite u kreditnim i ostalim financijskim institiucijama - kratkoročni - PRORAČUNSKI KORISNICI</t>
  </si>
  <si>
    <t>Otplata glavnice primljenih kredita od tuzemnih kreditnih institucija izvan javnog sektora - dugoročnih PRORAČUNSKI KORISNICI</t>
  </si>
  <si>
    <t>Otplata glavnice primljenih kredita od tuzemnih kreditnih institucija izvan javnog sektora - kratkoročnih PRORAČUNSKI KORISNICI</t>
  </si>
  <si>
    <t>Otplata glavnice po financijskom leasingu od tuzemnih kreditnih institucija izvan javnog sektora - PRORAČUNSKI KORISNICI</t>
  </si>
  <si>
    <t>Otplata glavnice primljenih zajmova od ostalih tuzemnih financijskih institucija izvan javnog sektora - kratkoročnih - PRORAČUNSKI KORISNICI</t>
  </si>
  <si>
    <r>
      <t>Erste&amp;Steierm</t>
    </r>
    <r>
      <rPr>
        <sz val="10"/>
        <rFont val="Calibri"/>
        <family val="2"/>
        <charset val="238"/>
      </rPr>
      <t>ä</t>
    </r>
    <r>
      <rPr>
        <sz val="10"/>
        <rFont val="Arial"/>
        <family val="2"/>
        <charset val="238"/>
      </rPr>
      <t>rkische banka d.d.  - partija 5115988294</t>
    </r>
  </si>
  <si>
    <r>
      <t>Erste&amp;Steierm</t>
    </r>
    <r>
      <rPr>
        <sz val="10"/>
        <rFont val="Calibri"/>
        <family val="2"/>
        <charset val="238"/>
      </rPr>
      <t>ä</t>
    </r>
    <r>
      <rPr>
        <sz val="10"/>
        <rFont val="Arial"/>
        <family val="2"/>
        <charset val="238"/>
      </rPr>
      <t>rkische banka d.d.  - partija 5000739943</t>
    </r>
  </si>
  <si>
    <t>Otplata glavnice primljenih zajmova od ostalih tuzemnih financijskih institucija izvan javnog sektora - dugoročnih - PRORAČUNSKI KORISNICI</t>
  </si>
  <si>
    <t>Otplata glavnice po financijskom leasingu od ostalih tuzemnih financijskih institucija izvan javnog sektora - PRORAČUNSKI KORISNICI</t>
  </si>
  <si>
    <t>Primljeni zajmovi od ostalih tuzemnih financijskih institucija izvan javnog sektora - kratkoročni - PRORAČUNSKI KORISNICI</t>
  </si>
  <si>
    <t>Primljeni financijski leasing od ostalih tuzemnih financijskih institucija izvan javnog sektora - PRORAČUNSKI KORISNICI</t>
  </si>
  <si>
    <t>Primljeni krediti od tuzemnih kreditnih institucija izvan javnog sektora - kratkoročni - PRORAČUNSKI KORISNICI</t>
  </si>
  <si>
    <t>Primljeni krediti od tuzemnih kreditnih institucija izvan javnog sektora - dugoročni - PRORAČUNSKI KORISNICI</t>
  </si>
  <si>
    <t xml:space="preserve">Primici od povrata depozita od kreditnih i ostalih financijskih institucija - tuzemni </t>
  </si>
  <si>
    <t>Primici od povrata depozita od tuzemnih kreditnih i ostalih financijskih institucija - kratkoročni - PRORAČUNSKI KORISNICI</t>
  </si>
  <si>
    <t>Povrat zajmova danih neprofitnim organizacijama, građanima i kućanstvima u tuzemstvu - kratkoročni - PRORAČUNSKI KORISNICI</t>
  </si>
  <si>
    <t>OSTVARENJE/
IZVRŠENJE
 2021.</t>
  </si>
  <si>
    <t>INDEKS 4/3</t>
  </si>
  <si>
    <t>Dionice i udjeli u glavnici tuzemnih trgovačkih društava izvan javnog sektora - PRORAČUNSKI KORISNICI</t>
  </si>
  <si>
    <t>Otplata glavnice primljenih kredita i zajmova od kreditnih i ostalih financijskih institucija u javnom sektoru</t>
  </si>
  <si>
    <t>Otplata glavnice primljenih kredita i zajmova od kreditnih i ostalih financijskih institucija u javnom sektoru - PRORAČUNSKI KORISNICI</t>
  </si>
  <si>
    <t>Primljeni zajmovi od trgovačkih društava i obrtnika izvan javnog sektora</t>
  </si>
  <si>
    <t>Primljeni zajmovi od tuzemnih trgovačkih društava izvan javnog sektora - PRORAČUNSKI KORISNICI</t>
  </si>
  <si>
    <t>ANALITIČKI PRIKAZ RAČUNA FINANCIRANJA</t>
  </si>
  <si>
    <t>Privredna banka Zagreb d.d. - Klinička bolnica "Sveti Duh" - PRORAČUNSKI KORISNICI</t>
  </si>
  <si>
    <t>Erste&amp;Steiermärkische banka d.d. - ugovor o cesiji (Vodoopskrba i odvodnja d.o.o.)</t>
  </si>
  <si>
    <t>Erste&amp;Steiermärkische banka d.d. - ugovor o cesiji (Zagrebački električni tramvaj d.o.o.)</t>
  </si>
  <si>
    <t>Otplata glavnice primljenih zajmova od drugih razina vlasti</t>
  </si>
  <si>
    <t>OSTVARENJE/
IZVRŠENJE
 2022.</t>
  </si>
  <si>
    <t>Privredna banka Zagreb d.d. - kreditna partija 5010724713</t>
  </si>
  <si>
    <t>Zagrebačka banka d.d. - kreditna partija 6068786052 - kratkoročni kredit</t>
  </si>
  <si>
    <t>Hrvatska banka za obnovu i razvitak - kreditna partija 19-1100570-11005912</t>
  </si>
  <si>
    <t>Primljeni krediti i zajmovi od međunarodnih organizacija, institucija i tijela EU te inozemnih vlada</t>
  </si>
  <si>
    <t>Primljeni zajmovi od međunarodnih organizacija</t>
  </si>
  <si>
    <t>Primljeni zajmovi od međunarodnih organizacija kratkorični - kratkoročni kredit EBRD-a</t>
  </si>
  <si>
    <t>Kratkoročni zajam Zagrebačkom centru za gospodarenje otpadom d.o.o.</t>
  </si>
  <si>
    <t>Osnivački polog u društvu Zagrebački Sunčani krovovi d.o.o.</t>
  </si>
  <si>
    <t>Dionice i udjeli u glavnici tuzemnih trgovačkih društava izvan javnog sektora - rješenje o nasljeđivanju</t>
  </si>
  <si>
    <t>Otplata glavnice primljenih zajmova od državnog proračuna - kratkoročni temeljem Vladinih mjera odgode/obročne otplate plaćanja poreza i prireza na dohodak</t>
  </si>
  <si>
    <t>Otplata glavnice primljenih zajmova od državnog proračuna - kratkoročni beskamatni zajam za povrate po godišnjim prijavama</t>
  </si>
  <si>
    <t>Otplate po faktoringu - ugovori o cesiji (Zagrebačke otpadne vode d.o.o.)</t>
  </si>
  <si>
    <t>Sporazum o otplati duga između Grada Zagreba i Zagrebačkog holdinga d.o.o.</t>
  </si>
  <si>
    <t>Sporazum o otplati duga između Grada Zagreba i Zagrebačkog električnog tramvaja d.o.o.</t>
  </si>
  <si>
    <t>Primici od prodaje dionica i udjela u glavnici kreditnih i ostalih financijskih institucija izvan javnog sektora</t>
  </si>
  <si>
    <t>Dionice i udjeli u glavnici tuzemnih kreditnih i ostalih financijskih institucija izvan javnog sektora</t>
  </si>
  <si>
    <t>Dionice i udjeli u glavnici tuzemnih kreditnih  institucija izvan javnog sektora - PRORAČUNSKI KORISNICI</t>
  </si>
  <si>
    <t>Primici od prodaje dionica i udjela u glavnici kreditnih i ostalih financijskih institucija u javnom sektoru</t>
  </si>
  <si>
    <t>Dionice i udjeli u glavnici kreditnih institucija u javnom sektoru</t>
  </si>
  <si>
    <t>Dionice i udjeli u glavnici kreditnih institucija u javnom sektoru - PRORAČUNSKI KORISNICI</t>
  </si>
  <si>
    <r>
      <t>Erste&amp;Steierm</t>
    </r>
    <r>
      <rPr>
        <sz val="10"/>
        <rFont val="Calibri"/>
        <family val="2"/>
        <charset val="238"/>
      </rPr>
      <t>ä</t>
    </r>
    <r>
      <rPr>
        <sz val="10"/>
        <rFont val="Arial"/>
        <family val="2"/>
        <charset val="238"/>
      </rPr>
      <t>rkische banka d.d.  - otkup potraživanja Zagrebačkih otpadnih voda</t>
    </r>
  </si>
  <si>
    <r>
      <t>Erste&amp;Steierm</t>
    </r>
    <r>
      <rPr>
        <sz val="10"/>
        <rFont val="Calibri"/>
        <family val="2"/>
        <charset val="238"/>
      </rPr>
      <t>ä</t>
    </r>
    <r>
      <rPr>
        <sz val="10"/>
        <rFont val="Arial"/>
        <family val="2"/>
        <charset val="238"/>
      </rPr>
      <t>rkische banka d.d.  - otkup potraživanja Zagrebačkog električnog tramvaja d.o.o.</t>
    </r>
  </si>
  <si>
    <r>
      <t>Erste&amp;Steierm</t>
    </r>
    <r>
      <rPr>
        <sz val="10"/>
        <rFont val="Calibri"/>
        <family val="2"/>
        <charset val="238"/>
      </rPr>
      <t>ä</t>
    </r>
    <r>
      <rPr>
        <sz val="10"/>
        <rFont val="Arial"/>
        <family val="2"/>
        <charset val="238"/>
      </rPr>
      <t>rkische banka d.d.  - otkup duga prema Zagrebačkom Holdingu d.o.o.</t>
    </r>
  </si>
  <si>
    <r>
      <t>Klub banaka Erste&amp;Steierm</t>
    </r>
    <r>
      <rPr>
        <sz val="10"/>
        <rFont val="Calibri"/>
        <family val="2"/>
        <charset val="238"/>
      </rPr>
      <t>ä</t>
    </r>
    <r>
      <rPr>
        <sz val="10"/>
        <rFont val="Arial"/>
        <family val="2"/>
        <charset val="238"/>
      </rPr>
      <t>rkische banka d.d., Zagrebačka banka d.d., Privredna banka Zagreb d.d. i OTP banka d.d.  - otkup potraživanja Zagrebačkih otpadnih voda</t>
    </r>
  </si>
  <si>
    <t xml:space="preserve">IZDACI ZA FINANCIJSKU IMOVINU I OTPLATE ZAJMOVA  </t>
  </si>
  <si>
    <t>Erste&amp;Steiermärkische banka d.d. - ugovor o cesiji (Zagrebački holding d.o.o.)</t>
  </si>
  <si>
    <t>Otplata glavnice primljenih zajmova po faktoringu od ostalih tuzemnih financijskih institucija izvan javnog sektora - ugovori o cesiji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</si>
</sst>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" fontId="3" fillId="0" borderId="12" xfId="0" applyNumberFormat="1" applyFont="1" applyFill="1" applyBorder="1"/>
    <xf numFmtId="4" fontId="1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4" fontId="4" fillId="0" borderId="12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Fill="1" applyBorder="1"/>
    <xf numFmtId="4" fontId="4" fillId="0" borderId="1" xfId="0" applyNumberFormat="1" applyFont="1" applyFill="1" applyBorder="1"/>
    <xf numFmtId="0" fontId="3" fillId="0" borderId="3" xfId="0" applyFont="1" applyFill="1" applyBorder="1" applyAlignment="1">
      <alignment horizontal="left"/>
    </xf>
    <xf numFmtId="0" fontId="3" fillId="0" borderId="1" xfId="0" applyFont="1" applyFill="1" applyBorder="1"/>
    <xf numFmtId="0" fontId="4" fillId="0" borderId="3" xfId="0" applyFont="1" applyFill="1" applyBorder="1" applyAlignment="1">
      <alignment horizontal="left"/>
    </xf>
    <xf numFmtId="0" fontId="4" fillId="0" borderId="1" xfId="0" applyFont="1" applyFill="1" applyBorder="1"/>
    <xf numFmtId="0" fontId="2" fillId="0" borderId="0" xfId="0" applyFont="1"/>
    <xf numFmtId="4" fontId="3" fillId="0" borderId="1" xfId="0" applyNumberFormat="1" applyFont="1" applyBorder="1"/>
    <xf numFmtId="4" fontId="3" fillId="0" borderId="12" xfId="0" applyNumberFormat="1" applyFont="1" applyBorder="1"/>
    <xf numFmtId="4" fontId="3" fillId="0" borderId="13" xfId="0" applyNumberFormat="1" applyFont="1" applyBorder="1"/>
    <xf numFmtId="4" fontId="4" fillId="0" borderId="13" xfId="0" applyNumberFormat="1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/>
    <xf numFmtId="4" fontId="3" fillId="0" borderId="14" xfId="0" applyNumberFormat="1" applyFont="1" applyBorder="1"/>
    <xf numFmtId="0" fontId="1" fillId="0" borderId="0" xfId="0" applyFont="1" applyAlignment="1">
      <alignment horizontal="left"/>
    </xf>
    <xf numFmtId="4" fontId="4" fillId="0" borderId="14" xfId="0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/>
    <xf numFmtId="4" fontId="5" fillId="0" borderId="0" xfId="0" applyNumberFormat="1" applyFont="1"/>
    <xf numFmtId="4" fontId="1" fillId="0" borderId="0" xfId="0" applyNumberFormat="1" applyFont="1" applyFill="1"/>
    <xf numFmtId="0" fontId="1" fillId="0" borderId="0" xfId="0" applyFont="1" applyFill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/>
    <xf numFmtId="4" fontId="4" fillId="0" borderId="7" xfId="0" applyNumberFormat="1" applyFont="1" applyBorder="1"/>
    <xf numFmtId="4" fontId="4" fillId="0" borderId="7" xfId="0" applyNumberFormat="1" applyFont="1" applyFill="1" applyBorder="1"/>
    <xf numFmtId="4" fontId="4" fillId="0" borderId="2" xfId="0" applyNumberFormat="1" applyFont="1" applyBorder="1"/>
    <xf numFmtId="4" fontId="3" fillId="0" borderId="2" xfId="0" applyNumberFormat="1" applyFont="1" applyBorder="1"/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4" fontId="4" fillId="0" borderId="12" xfId="0" applyNumberFormat="1" applyFont="1" applyBorder="1"/>
    <xf numFmtId="4" fontId="4" fillId="0" borderId="16" xfId="0" applyNumberFormat="1" applyFont="1" applyBorder="1"/>
    <xf numFmtId="0" fontId="3" fillId="0" borderId="8" xfId="0" applyFont="1" applyBorder="1" applyAlignment="1">
      <alignment horizontal="center"/>
    </xf>
    <xf numFmtId="4" fontId="4" fillId="0" borderId="0" xfId="0" applyNumberFormat="1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3"/>
  <sheetViews>
    <sheetView tabSelected="1" zoomScaleNormal="100" zoomScaleSheetLayoutView="100" workbookViewId="0">
      <selection activeCell="B146" sqref="B146"/>
    </sheetView>
  </sheetViews>
  <sheetFormatPr defaultColWidth="9.140625" defaultRowHeight="12.75" x14ac:dyDescent="0.2"/>
  <cols>
    <col min="1" max="1" width="8" style="30" customWidth="1"/>
    <col min="2" max="2" width="121.28515625" style="1" customWidth="1"/>
    <col min="3" max="4" width="24.85546875" style="1" customWidth="1"/>
    <col min="5" max="5" width="9.28515625" style="1" customWidth="1"/>
    <col min="6" max="6" width="9.140625" style="1"/>
    <col min="7" max="7" width="25.85546875" style="1" customWidth="1"/>
    <col min="8" max="9" width="9.140625" style="1"/>
    <col min="10" max="10" width="11.7109375" style="1" bestFit="1" customWidth="1"/>
    <col min="11" max="16384" width="9.140625" style="1"/>
  </cols>
  <sheetData>
    <row r="1" spans="1:7" x14ac:dyDescent="0.2">
      <c r="A1" s="37"/>
      <c r="B1" s="38"/>
      <c r="C1" s="38"/>
      <c r="D1" s="38"/>
      <c r="E1" s="38"/>
    </row>
    <row r="2" spans="1:7" x14ac:dyDescent="0.2">
      <c r="A2" s="58" t="s">
        <v>96</v>
      </c>
      <c r="B2" s="59"/>
      <c r="C2" s="59"/>
      <c r="D2" s="59"/>
      <c r="E2" s="59"/>
    </row>
    <row r="3" spans="1:7" x14ac:dyDescent="0.2">
      <c r="A3" s="37"/>
      <c r="B3" s="38"/>
      <c r="C3" s="38"/>
      <c r="D3" s="38"/>
      <c r="E3" s="38"/>
    </row>
    <row r="4" spans="1:7" x14ac:dyDescent="0.2">
      <c r="A4" s="37"/>
      <c r="B4" s="38"/>
      <c r="C4" s="38"/>
      <c r="D4" s="38"/>
      <c r="E4" s="38"/>
    </row>
    <row r="5" spans="1:7" x14ac:dyDescent="0.2">
      <c r="A5" s="37"/>
      <c r="B5" s="38"/>
      <c r="C5" s="38"/>
      <c r="D5" s="38"/>
      <c r="E5" s="38"/>
    </row>
    <row r="6" spans="1:7" ht="46.5" customHeight="1" x14ac:dyDescent="0.2">
      <c r="A6" s="39" t="s">
        <v>0</v>
      </c>
      <c r="B6" s="40" t="s">
        <v>1</v>
      </c>
      <c r="C6" s="41" t="s">
        <v>89</v>
      </c>
      <c r="D6" s="41" t="s">
        <v>101</v>
      </c>
      <c r="E6" s="42" t="s">
        <v>90</v>
      </c>
    </row>
    <row r="7" spans="1:7" ht="13.5" customHeight="1" x14ac:dyDescent="0.2">
      <c r="A7" s="56">
        <v>1</v>
      </c>
      <c r="B7" s="43">
        <v>2</v>
      </c>
      <c r="C7" s="44">
        <v>3</v>
      </c>
      <c r="D7" s="44">
        <v>4</v>
      </c>
      <c r="E7" s="45">
        <v>5</v>
      </c>
    </row>
    <row r="8" spans="1:7" ht="21" customHeight="1" x14ac:dyDescent="0.2">
      <c r="A8" s="46">
        <v>8</v>
      </c>
      <c r="B8" s="47" t="s">
        <v>2</v>
      </c>
      <c r="C8" s="48">
        <f>+C9+C26+C40+C76</f>
        <v>1401678895.3700001</v>
      </c>
      <c r="D8" s="49">
        <f>+D9+D26+D40+D76</f>
        <v>1024566839.03</v>
      </c>
      <c r="E8" s="50">
        <f t="shared" ref="E8:E13" si="0">D8/C8*100</f>
        <v>73.095688492873094</v>
      </c>
      <c r="G8" s="3"/>
    </row>
    <row r="9" spans="1:7" ht="21" customHeight="1" x14ac:dyDescent="0.2">
      <c r="A9" s="7">
        <v>81</v>
      </c>
      <c r="B9" s="10" t="s">
        <v>3</v>
      </c>
      <c r="C9" s="11">
        <f>+C10+C14+C19+C23</f>
        <v>1505614.3599999999</v>
      </c>
      <c r="D9" s="11">
        <f>+D10+D14+D19+D23</f>
        <v>2079083.12</v>
      </c>
      <c r="E9" s="50">
        <f t="shared" si="0"/>
        <v>138.08868826144834</v>
      </c>
      <c r="G9" s="3"/>
    </row>
    <row r="10" spans="1:7" ht="21" customHeight="1" x14ac:dyDescent="0.2">
      <c r="A10" s="7">
        <v>812</v>
      </c>
      <c r="B10" s="10" t="s">
        <v>4</v>
      </c>
      <c r="C10" s="17">
        <f>+C11</f>
        <v>370982.36</v>
      </c>
      <c r="D10" s="17">
        <f>+D11</f>
        <v>204539.36</v>
      </c>
      <c r="E10" s="50">
        <f t="shared" si="0"/>
        <v>55.134524455556324</v>
      </c>
      <c r="G10" s="3"/>
    </row>
    <row r="11" spans="1:7" ht="21" customHeight="1" x14ac:dyDescent="0.2">
      <c r="A11" s="7">
        <v>8121</v>
      </c>
      <c r="B11" s="10" t="s">
        <v>5</v>
      </c>
      <c r="C11" s="17">
        <f>C13+C12</f>
        <v>370982.36</v>
      </c>
      <c r="D11" s="17">
        <f>D13+D12</f>
        <v>204539.36</v>
      </c>
      <c r="E11" s="50">
        <f t="shared" si="0"/>
        <v>55.134524455556324</v>
      </c>
      <c r="G11" s="3"/>
    </row>
    <row r="12" spans="1:7" ht="21" customHeight="1" x14ac:dyDescent="0.2">
      <c r="A12" s="4">
        <v>81211</v>
      </c>
      <c r="B12" s="5" t="s">
        <v>88</v>
      </c>
      <c r="C12" s="2">
        <v>6000</v>
      </c>
      <c r="D12" s="2">
        <v>2534.21</v>
      </c>
      <c r="E12" s="51">
        <f t="shared" si="0"/>
        <v>42.236833333333337</v>
      </c>
      <c r="G12" s="3"/>
    </row>
    <row r="13" spans="1:7" ht="21" customHeight="1" x14ac:dyDescent="0.2">
      <c r="A13" s="4">
        <v>81212</v>
      </c>
      <c r="B13" s="5" t="s">
        <v>25</v>
      </c>
      <c r="C13" s="2">
        <v>364982.36</v>
      </c>
      <c r="D13" s="2">
        <v>202005.15</v>
      </c>
      <c r="E13" s="51">
        <f t="shared" si="0"/>
        <v>55.346551542929369</v>
      </c>
      <c r="G13" s="3"/>
    </row>
    <row r="14" spans="1:7" ht="21" customHeight="1" x14ac:dyDescent="0.2">
      <c r="A14" s="7">
        <v>814</v>
      </c>
      <c r="B14" s="10" t="s">
        <v>6</v>
      </c>
      <c r="C14" s="17">
        <f>+C15</f>
        <v>0</v>
      </c>
      <c r="D14" s="17">
        <f>+D15</f>
        <v>400000</v>
      </c>
      <c r="E14" s="51"/>
      <c r="G14" s="3"/>
    </row>
    <row r="15" spans="1:7" ht="21" customHeight="1" x14ac:dyDescent="0.2">
      <c r="A15" s="7">
        <v>8141</v>
      </c>
      <c r="B15" s="10" t="s">
        <v>7</v>
      </c>
      <c r="C15" s="9">
        <f>+C16</f>
        <v>0</v>
      </c>
      <c r="D15" s="9">
        <f>+D16</f>
        <v>400000</v>
      </c>
      <c r="E15" s="50"/>
      <c r="G15" s="3"/>
    </row>
    <row r="16" spans="1:7" ht="21" customHeight="1" x14ac:dyDescent="0.2">
      <c r="A16" s="4">
        <v>81411</v>
      </c>
      <c r="B16" s="5" t="s">
        <v>28</v>
      </c>
      <c r="C16" s="2"/>
      <c r="D16" s="2">
        <v>400000</v>
      </c>
      <c r="E16" s="51"/>
      <c r="G16" s="3"/>
    </row>
    <row r="17" spans="1:7" ht="21" hidden="1" customHeight="1" x14ac:dyDescent="0.2">
      <c r="A17" s="4">
        <v>81412</v>
      </c>
      <c r="B17" s="5" t="s">
        <v>8</v>
      </c>
      <c r="C17" s="2"/>
      <c r="D17" s="2"/>
      <c r="E17" s="51" t="e">
        <f>C17/#REF!*100</f>
        <v>#REF!</v>
      </c>
      <c r="G17" s="3"/>
    </row>
    <row r="18" spans="1:7" ht="21" hidden="1" customHeight="1" x14ac:dyDescent="0.2">
      <c r="A18" s="4">
        <v>81412</v>
      </c>
      <c r="B18" s="5" t="s">
        <v>28</v>
      </c>
      <c r="C18" s="2"/>
      <c r="D18" s="2"/>
      <c r="E18" s="51" t="e">
        <f>C18/#REF!*100</f>
        <v>#REF!</v>
      </c>
      <c r="G18" s="3"/>
    </row>
    <row r="19" spans="1:7" ht="21" hidden="1" customHeight="1" x14ac:dyDescent="0.2">
      <c r="A19" s="7">
        <v>815</v>
      </c>
      <c r="B19" s="10" t="s">
        <v>9</v>
      </c>
      <c r="C19" s="17">
        <f>+C20</f>
        <v>0</v>
      </c>
      <c r="D19" s="9"/>
      <c r="E19" s="50" t="e">
        <f>C19/#REF!*100</f>
        <v>#REF!</v>
      </c>
      <c r="G19" s="3"/>
    </row>
    <row r="20" spans="1:7" ht="18.75" hidden="1" customHeight="1" x14ac:dyDescent="0.2">
      <c r="A20" s="4">
        <v>8153</v>
      </c>
      <c r="B20" s="5" t="s">
        <v>10</v>
      </c>
      <c r="C20" s="2"/>
      <c r="D20" s="2"/>
      <c r="E20" s="51" t="e">
        <f>C20/#REF!*100</f>
        <v>#REF!</v>
      </c>
      <c r="G20" s="3"/>
    </row>
    <row r="21" spans="1:7" ht="27" hidden="1" customHeight="1" x14ac:dyDescent="0.2">
      <c r="A21" s="4">
        <v>81532</v>
      </c>
      <c r="B21" s="6" t="s">
        <v>26</v>
      </c>
      <c r="C21" s="2"/>
      <c r="D21" s="2"/>
      <c r="E21" s="51" t="e">
        <f>C21/#REF!*100</f>
        <v>#REF!</v>
      </c>
      <c r="G21" s="3"/>
    </row>
    <row r="22" spans="1:7" ht="27.75" hidden="1" customHeight="1" x14ac:dyDescent="0.2">
      <c r="A22" s="4">
        <v>81532</v>
      </c>
      <c r="B22" s="6" t="s">
        <v>30</v>
      </c>
      <c r="C22" s="2"/>
      <c r="D22" s="2"/>
      <c r="E22" s="51" t="e">
        <f>C22/#REF!*100</f>
        <v>#REF!</v>
      </c>
      <c r="G22" s="3"/>
    </row>
    <row r="23" spans="1:7" ht="22.5" customHeight="1" x14ac:dyDescent="0.2">
      <c r="A23" s="7">
        <v>818</v>
      </c>
      <c r="B23" s="8" t="s">
        <v>71</v>
      </c>
      <c r="C23" s="9">
        <f>+C24</f>
        <v>1134632</v>
      </c>
      <c r="D23" s="9">
        <f>+D24</f>
        <v>1474543.76</v>
      </c>
      <c r="E23" s="50">
        <f>D23/C23*100</f>
        <v>129.95788590485725</v>
      </c>
      <c r="G23" s="3"/>
    </row>
    <row r="24" spans="1:7" ht="22.5" customHeight="1" x14ac:dyDescent="0.2">
      <c r="A24" s="4">
        <v>8181</v>
      </c>
      <c r="B24" s="6" t="s">
        <v>86</v>
      </c>
      <c r="C24" s="2">
        <f>+C25</f>
        <v>1134632</v>
      </c>
      <c r="D24" s="2">
        <f>+D25</f>
        <v>1474543.76</v>
      </c>
      <c r="E24" s="51">
        <f>D24/C24*100</f>
        <v>129.95788590485725</v>
      </c>
      <c r="G24" s="3"/>
    </row>
    <row r="25" spans="1:7" ht="22.5" customHeight="1" x14ac:dyDescent="0.2">
      <c r="A25" s="4">
        <v>81811</v>
      </c>
      <c r="B25" s="6" t="s">
        <v>87</v>
      </c>
      <c r="C25" s="2">
        <v>1134632</v>
      </c>
      <c r="D25" s="2">
        <f>339900+1134643.76</f>
        <v>1474543.76</v>
      </c>
      <c r="E25" s="51">
        <f>D25/C25*100</f>
        <v>129.95788590485725</v>
      </c>
      <c r="G25" s="3"/>
    </row>
    <row r="26" spans="1:7" ht="21" customHeight="1" x14ac:dyDescent="0.2">
      <c r="A26" s="7">
        <v>83</v>
      </c>
      <c r="B26" s="10" t="s">
        <v>11</v>
      </c>
      <c r="C26" s="17">
        <f>+C30+C36+C33+C27</f>
        <v>16080.87</v>
      </c>
      <c r="D26" s="17">
        <f>+D30+D36+D33+D27</f>
        <v>175542.49</v>
      </c>
      <c r="E26" s="50">
        <f>D26/C26*100</f>
        <v>1091.6230900442574</v>
      </c>
      <c r="G26" s="3"/>
    </row>
    <row r="27" spans="1:7" ht="21" customHeight="1" x14ac:dyDescent="0.2">
      <c r="A27" s="7">
        <v>831</v>
      </c>
      <c r="B27" s="10" t="s">
        <v>119</v>
      </c>
      <c r="C27" s="17">
        <f>+C28</f>
        <v>0</v>
      </c>
      <c r="D27" s="17">
        <f>+D28</f>
        <v>43000</v>
      </c>
      <c r="E27" s="50"/>
      <c r="G27" s="3"/>
    </row>
    <row r="28" spans="1:7" ht="21" customHeight="1" x14ac:dyDescent="0.2">
      <c r="A28" s="7">
        <v>8312</v>
      </c>
      <c r="B28" s="10" t="s">
        <v>120</v>
      </c>
      <c r="C28" s="17">
        <f>+C29</f>
        <v>0</v>
      </c>
      <c r="D28" s="17">
        <f>+D29</f>
        <v>43000</v>
      </c>
      <c r="E28" s="50"/>
      <c r="G28" s="3"/>
    </row>
    <row r="29" spans="1:7" ht="21" customHeight="1" x14ac:dyDescent="0.2">
      <c r="A29" s="4">
        <v>83122</v>
      </c>
      <c r="B29" s="5" t="s">
        <v>121</v>
      </c>
      <c r="C29" s="16"/>
      <c r="D29" s="16">
        <v>43000</v>
      </c>
      <c r="E29" s="51"/>
      <c r="G29" s="3"/>
    </row>
    <row r="30" spans="1:7" ht="21" customHeight="1" x14ac:dyDescent="0.2">
      <c r="A30" s="7">
        <v>832</v>
      </c>
      <c r="B30" s="10" t="s">
        <v>12</v>
      </c>
      <c r="C30" s="17">
        <f>+C31</f>
        <v>13150.87</v>
      </c>
      <c r="D30" s="17">
        <f>+D31</f>
        <v>5708.49</v>
      </c>
      <c r="E30" s="50">
        <f>D30/C30*100</f>
        <v>43.407698502076286</v>
      </c>
      <c r="G30" s="3"/>
    </row>
    <row r="31" spans="1:7" ht="21" customHeight="1" x14ac:dyDescent="0.2">
      <c r="A31" s="7">
        <v>8321</v>
      </c>
      <c r="B31" s="10" t="s">
        <v>13</v>
      </c>
      <c r="C31" s="17">
        <f>+C32</f>
        <v>13150.87</v>
      </c>
      <c r="D31" s="17">
        <f>+D32</f>
        <v>5708.49</v>
      </c>
      <c r="E31" s="50">
        <f>D31/C31*100</f>
        <v>43.407698502076286</v>
      </c>
      <c r="G31" s="3"/>
    </row>
    <row r="32" spans="1:7" ht="21" customHeight="1" x14ac:dyDescent="0.2">
      <c r="A32" s="4">
        <v>83212</v>
      </c>
      <c r="B32" s="5" t="s">
        <v>37</v>
      </c>
      <c r="C32" s="2">
        <v>13150.87</v>
      </c>
      <c r="D32" s="2">
        <v>5708.49</v>
      </c>
      <c r="E32" s="51">
        <f>D32/C32*100</f>
        <v>43.407698502076286</v>
      </c>
      <c r="G32" s="3"/>
    </row>
    <row r="33" spans="1:7" ht="21" customHeight="1" x14ac:dyDescent="0.2">
      <c r="A33" s="7">
        <v>833</v>
      </c>
      <c r="B33" s="10" t="s">
        <v>116</v>
      </c>
      <c r="C33" s="9">
        <f>+C34</f>
        <v>0</v>
      </c>
      <c r="D33" s="9">
        <f>+D34</f>
        <v>125820</v>
      </c>
      <c r="E33" s="50"/>
      <c r="G33" s="3"/>
    </row>
    <row r="34" spans="1:7" ht="21" customHeight="1" x14ac:dyDescent="0.2">
      <c r="A34" s="7">
        <v>8331</v>
      </c>
      <c r="B34" s="10" t="s">
        <v>117</v>
      </c>
      <c r="C34" s="9">
        <f>+C35</f>
        <v>0</v>
      </c>
      <c r="D34" s="9">
        <f>+D35</f>
        <v>125820</v>
      </c>
      <c r="E34" s="50"/>
      <c r="G34" s="3"/>
    </row>
    <row r="35" spans="1:7" ht="21" customHeight="1" x14ac:dyDescent="0.2">
      <c r="A35" s="4">
        <v>83313</v>
      </c>
      <c r="B35" s="5" t="s">
        <v>118</v>
      </c>
      <c r="C35" s="2"/>
      <c r="D35" s="2">
        <f>16500+101400+7920</f>
        <v>125820</v>
      </c>
      <c r="E35" s="51"/>
      <c r="G35" s="3"/>
    </row>
    <row r="36" spans="1:7" ht="21" customHeight="1" x14ac:dyDescent="0.2">
      <c r="A36" s="7">
        <v>834</v>
      </c>
      <c r="B36" s="10" t="s">
        <v>57</v>
      </c>
      <c r="C36" s="9">
        <f>+C37</f>
        <v>2930</v>
      </c>
      <c r="D36" s="9">
        <f>+D37</f>
        <v>1014</v>
      </c>
      <c r="E36" s="50">
        <f>D36/C36*100</f>
        <v>34.607508532423211</v>
      </c>
      <c r="G36" s="3"/>
    </row>
    <row r="37" spans="1:7" ht="21" customHeight="1" x14ac:dyDescent="0.2">
      <c r="A37" s="7">
        <v>8341</v>
      </c>
      <c r="B37" s="10" t="s">
        <v>29</v>
      </c>
      <c r="C37" s="9">
        <f>+C38+C39</f>
        <v>2930</v>
      </c>
      <c r="D37" s="9">
        <f>+D38+D39</f>
        <v>1014</v>
      </c>
      <c r="E37" s="50">
        <f>D37/C37*100</f>
        <v>34.607508532423211</v>
      </c>
      <c r="G37" s="3"/>
    </row>
    <row r="38" spans="1:7" ht="21" customHeight="1" x14ac:dyDescent="0.2">
      <c r="A38" s="4">
        <v>83412</v>
      </c>
      <c r="B38" s="5" t="s">
        <v>29</v>
      </c>
      <c r="C38" s="2">
        <v>2930</v>
      </c>
      <c r="D38" s="2">
        <v>1014</v>
      </c>
      <c r="E38" s="51">
        <f>D38/C38*100</f>
        <v>34.607508532423211</v>
      </c>
      <c r="G38" s="3"/>
    </row>
    <row r="39" spans="1:7" ht="21" hidden="1" customHeight="1" x14ac:dyDescent="0.2">
      <c r="A39" s="4">
        <v>8341</v>
      </c>
      <c r="B39" s="5" t="s">
        <v>91</v>
      </c>
      <c r="C39" s="2"/>
      <c r="D39" s="2"/>
      <c r="E39" s="51"/>
      <c r="G39" s="3"/>
    </row>
    <row r="40" spans="1:7" ht="21" customHeight="1" x14ac:dyDescent="0.2">
      <c r="A40" s="20">
        <v>84</v>
      </c>
      <c r="B40" s="10" t="s">
        <v>14</v>
      </c>
      <c r="C40" s="11">
        <f>+C51+C44+C47+C70+C68+C41</f>
        <v>1400157200.1400001</v>
      </c>
      <c r="D40" s="11">
        <f>+D51+D44+D47+D70+D68+D41</f>
        <v>1022312213.42</v>
      </c>
      <c r="E40" s="50">
        <f>D40/C40*100</f>
        <v>73.014102510616681</v>
      </c>
      <c r="G40" s="3"/>
    </row>
    <row r="41" spans="1:7" ht="21" customHeight="1" x14ac:dyDescent="0.2">
      <c r="A41" s="20">
        <v>841</v>
      </c>
      <c r="B41" s="10" t="s">
        <v>105</v>
      </c>
      <c r="C41" s="11">
        <f>+C42</f>
        <v>0</v>
      </c>
      <c r="D41" s="11">
        <f>+D42</f>
        <v>376375000</v>
      </c>
      <c r="E41" s="50"/>
      <c r="G41" s="3"/>
    </row>
    <row r="42" spans="1:7" ht="21" customHeight="1" x14ac:dyDescent="0.2">
      <c r="A42" s="7">
        <v>8413</v>
      </c>
      <c r="B42" s="10" t="s">
        <v>106</v>
      </c>
      <c r="C42" s="11">
        <f>+C43</f>
        <v>0</v>
      </c>
      <c r="D42" s="11">
        <f>+D43</f>
        <v>376375000</v>
      </c>
      <c r="E42" s="50"/>
      <c r="G42" s="3"/>
    </row>
    <row r="43" spans="1:7" ht="21" customHeight="1" x14ac:dyDescent="0.2">
      <c r="A43" s="4">
        <v>84131</v>
      </c>
      <c r="B43" s="5" t="s">
        <v>107</v>
      </c>
      <c r="C43" s="23"/>
      <c r="D43" s="23">
        <v>376375000</v>
      </c>
      <c r="E43" s="51"/>
      <c r="G43" s="3"/>
    </row>
    <row r="44" spans="1:7" ht="21" customHeight="1" x14ac:dyDescent="0.2">
      <c r="A44" s="7">
        <v>842</v>
      </c>
      <c r="B44" s="10" t="s">
        <v>46</v>
      </c>
      <c r="C44" s="11">
        <f>+C45</f>
        <v>34239770.909999996</v>
      </c>
      <c r="D44" s="11">
        <f>+D45</f>
        <v>8861456.1799999997</v>
      </c>
      <c r="E44" s="50">
        <f>D44/C44*100</f>
        <v>25.880594246067052</v>
      </c>
      <c r="G44" s="3"/>
    </row>
    <row r="45" spans="1:7" ht="21" customHeight="1" x14ac:dyDescent="0.2">
      <c r="A45" s="7">
        <v>8422</v>
      </c>
      <c r="B45" s="10" t="s">
        <v>44</v>
      </c>
      <c r="C45" s="11">
        <f>+C46</f>
        <v>34239770.909999996</v>
      </c>
      <c r="D45" s="11">
        <f>+D46</f>
        <v>8861456.1799999997</v>
      </c>
      <c r="E45" s="50">
        <f>D45/C45*100</f>
        <v>25.880594246067052</v>
      </c>
      <c r="G45" s="3"/>
    </row>
    <row r="46" spans="1:7" ht="21" customHeight="1" x14ac:dyDescent="0.2">
      <c r="A46" s="4">
        <v>84222</v>
      </c>
      <c r="B46" s="5" t="s">
        <v>45</v>
      </c>
      <c r="C46" s="24">
        <v>34239770.909999996</v>
      </c>
      <c r="D46" s="24">
        <v>8861456.1799999997</v>
      </c>
      <c r="E46" s="51">
        <f>D46/C46*100</f>
        <v>25.880594246067052</v>
      </c>
      <c r="G46" s="3"/>
    </row>
    <row r="47" spans="1:7" ht="21" hidden="1" customHeight="1" x14ac:dyDescent="0.2">
      <c r="A47" s="12">
        <v>843</v>
      </c>
      <c r="B47" s="13" t="s">
        <v>48</v>
      </c>
      <c r="C47" s="11">
        <f>+C48</f>
        <v>0</v>
      </c>
      <c r="D47" s="11">
        <f>+D48</f>
        <v>0</v>
      </c>
      <c r="E47" s="50"/>
      <c r="G47" s="3"/>
    </row>
    <row r="48" spans="1:7" ht="21" hidden="1" customHeight="1" x14ac:dyDescent="0.2">
      <c r="A48" s="12">
        <v>8431</v>
      </c>
      <c r="B48" s="13" t="s">
        <v>48</v>
      </c>
      <c r="C48" s="11">
        <f>+C49+C50</f>
        <v>0</v>
      </c>
      <c r="D48" s="11">
        <f>+D49+D50</f>
        <v>0</v>
      </c>
      <c r="E48" s="50"/>
      <c r="G48" s="3"/>
    </row>
    <row r="49" spans="1:7" ht="30.75" hidden="1" customHeight="1" x14ac:dyDescent="0.2">
      <c r="A49" s="14">
        <v>84311</v>
      </c>
      <c r="B49" s="15" t="s">
        <v>52</v>
      </c>
      <c r="C49" s="23"/>
      <c r="D49" s="24"/>
      <c r="E49" s="51"/>
      <c r="G49" s="3"/>
    </row>
    <row r="50" spans="1:7" ht="30" hidden="1" customHeight="1" x14ac:dyDescent="0.2">
      <c r="A50" s="14">
        <v>84312</v>
      </c>
      <c r="B50" s="15" t="s">
        <v>56</v>
      </c>
      <c r="C50" s="23"/>
      <c r="D50" s="24"/>
      <c r="E50" s="51"/>
      <c r="G50" s="3"/>
    </row>
    <row r="51" spans="1:7" ht="21" customHeight="1" x14ac:dyDescent="0.2">
      <c r="A51" s="20">
        <v>844</v>
      </c>
      <c r="B51" s="10" t="s">
        <v>15</v>
      </c>
      <c r="C51" s="17">
        <f>+C52+C65</f>
        <v>1208917429.23</v>
      </c>
      <c r="D51" s="17">
        <f>+D52+D65</f>
        <v>637075757.24000001</v>
      </c>
      <c r="E51" s="50">
        <f>D51/C51*100</f>
        <v>52.69803725518085</v>
      </c>
      <c r="G51" s="3"/>
    </row>
    <row r="52" spans="1:7" ht="21" customHeight="1" x14ac:dyDescent="0.2">
      <c r="A52" s="7">
        <v>8443</v>
      </c>
      <c r="B52" s="10" t="s">
        <v>16</v>
      </c>
      <c r="C52" s="17">
        <f>+C55+C57+C59+C58+C60+C61+C62+C53+C63+C64+C54+C56</f>
        <v>1208572706.3600001</v>
      </c>
      <c r="D52" s="17">
        <f>+D55+D57+D59+D58+D60+D61+D62+D53+D63+D64+D54+D56</f>
        <v>637075757.24000001</v>
      </c>
      <c r="E52" s="50">
        <f>D52/C52*100</f>
        <v>52.713068389468731</v>
      </c>
      <c r="G52" s="3"/>
    </row>
    <row r="53" spans="1:7" ht="27" customHeight="1" x14ac:dyDescent="0.2">
      <c r="A53" s="52">
        <v>84431</v>
      </c>
      <c r="B53" s="53" t="s">
        <v>59</v>
      </c>
      <c r="C53" s="2">
        <v>400000000</v>
      </c>
      <c r="D53" s="2"/>
      <c r="E53" s="51"/>
      <c r="G53" s="3"/>
    </row>
    <row r="54" spans="1:7" ht="20.25" customHeight="1" x14ac:dyDescent="0.2">
      <c r="A54" s="4">
        <v>84431</v>
      </c>
      <c r="B54" s="5" t="s">
        <v>84</v>
      </c>
      <c r="C54" s="2">
        <v>2868750</v>
      </c>
      <c r="D54" s="2">
        <f>37130840.98-1954340.98</f>
        <v>35176500</v>
      </c>
      <c r="E54" s="51">
        <f>D54/C54*100</f>
        <v>1226.1960784313726</v>
      </c>
      <c r="G54" s="3"/>
    </row>
    <row r="55" spans="1:7" ht="30.75" customHeight="1" x14ac:dyDescent="0.2">
      <c r="A55" s="4">
        <v>84432</v>
      </c>
      <c r="B55" s="6" t="s">
        <v>60</v>
      </c>
      <c r="C55" s="2">
        <v>326500000</v>
      </c>
      <c r="D55" s="2">
        <v>300000000</v>
      </c>
      <c r="E55" s="51">
        <f>D55/C55*100</f>
        <v>91.883614088820835</v>
      </c>
      <c r="G55" s="3"/>
    </row>
    <row r="56" spans="1:7" ht="19.5" customHeight="1" x14ac:dyDescent="0.2">
      <c r="A56" s="4">
        <v>84432</v>
      </c>
      <c r="B56" s="6" t="s">
        <v>85</v>
      </c>
      <c r="C56" s="2">
        <v>667286</v>
      </c>
      <c r="D56" s="2">
        <v>23084.38</v>
      </c>
      <c r="E56" s="51">
        <f>D56/C56*100</f>
        <v>3.4594431772882994</v>
      </c>
      <c r="G56" s="3"/>
    </row>
    <row r="57" spans="1:7" ht="21" customHeight="1" x14ac:dyDescent="0.2">
      <c r="A57" s="4">
        <v>84434</v>
      </c>
      <c r="B57" s="5" t="s">
        <v>122</v>
      </c>
      <c r="C57" s="2">
        <v>71087587.349999994</v>
      </c>
      <c r="D57" s="2">
        <v>60000000</v>
      </c>
      <c r="E57" s="51">
        <f>D57/C57*100</f>
        <v>84.402920730154733</v>
      </c>
      <c r="G57" s="3"/>
    </row>
    <row r="58" spans="1:7" ht="21" customHeight="1" x14ac:dyDescent="0.2">
      <c r="A58" s="4">
        <v>84434</v>
      </c>
      <c r="B58" s="5" t="s">
        <v>24</v>
      </c>
      <c r="C58" s="2">
        <v>120000000</v>
      </c>
      <c r="D58" s="2"/>
      <c r="E58" s="51"/>
      <c r="G58" s="3"/>
    </row>
    <row r="59" spans="1:7" ht="21" hidden="1" customHeight="1" x14ac:dyDescent="0.2">
      <c r="A59" s="4">
        <v>84434</v>
      </c>
      <c r="B59" s="5" t="s">
        <v>123</v>
      </c>
      <c r="C59" s="2"/>
      <c r="D59" s="2"/>
      <c r="E59" s="51"/>
      <c r="G59" s="3"/>
    </row>
    <row r="60" spans="1:7" ht="21" customHeight="1" x14ac:dyDescent="0.2">
      <c r="A60" s="4">
        <v>84434</v>
      </c>
      <c r="B60" s="5" t="s">
        <v>124</v>
      </c>
      <c r="C60" s="2">
        <f>38317277.23+8956292.14+33207982.74+18217598.18+10205347.8+32087355.18+6466670.14+17524110.16+5343035.62+13265418.86+23385125.72+12039043.49</f>
        <v>219015257.25999996</v>
      </c>
      <c r="D60" s="2">
        <f>38609471.6+19247940.49+667435.83+40023083.51</f>
        <v>98547931.430000007</v>
      </c>
      <c r="E60" s="51">
        <f>D60/C60*100</f>
        <v>44.995920678261534</v>
      </c>
      <c r="G60" s="3"/>
    </row>
    <row r="61" spans="1:7" ht="24.75" customHeight="1" x14ac:dyDescent="0.2">
      <c r="A61" s="4">
        <v>84434</v>
      </c>
      <c r="B61" s="6" t="s">
        <v>125</v>
      </c>
      <c r="C61" s="2"/>
      <c r="D61" s="2">
        <v>143328241.43000001</v>
      </c>
      <c r="E61" s="51"/>
      <c r="G61" s="3"/>
    </row>
    <row r="62" spans="1:7" ht="21" hidden="1" customHeight="1" x14ac:dyDescent="0.2">
      <c r="A62" s="4">
        <v>84434</v>
      </c>
      <c r="B62" s="5" t="s">
        <v>49</v>
      </c>
      <c r="C62" s="2"/>
      <c r="D62" s="2"/>
      <c r="E62" s="51"/>
      <c r="G62" s="3"/>
    </row>
    <row r="63" spans="1:7" ht="21" customHeight="1" x14ac:dyDescent="0.2">
      <c r="A63" s="4">
        <v>84434</v>
      </c>
      <c r="B63" s="5" t="s">
        <v>61</v>
      </c>
      <c r="C63" s="2">
        <v>50000000</v>
      </c>
      <c r="D63" s="2"/>
      <c r="E63" s="51"/>
      <c r="G63" s="3"/>
    </row>
    <row r="64" spans="1:7" ht="21" customHeight="1" x14ac:dyDescent="0.2">
      <c r="A64" s="4">
        <v>84434</v>
      </c>
      <c r="B64" s="5" t="s">
        <v>62</v>
      </c>
      <c r="C64" s="2">
        <v>18433825.75</v>
      </c>
      <c r="D64" s="2"/>
      <c r="E64" s="51"/>
      <c r="G64" s="3"/>
    </row>
    <row r="65" spans="1:10" ht="21" customHeight="1" x14ac:dyDescent="0.2">
      <c r="A65" s="7">
        <v>8445</v>
      </c>
      <c r="B65" s="10" t="s">
        <v>70</v>
      </c>
      <c r="C65" s="17">
        <f>+C66+C67</f>
        <v>344722.87</v>
      </c>
      <c r="D65" s="17">
        <f>+D66+D67</f>
        <v>0</v>
      </c>
      <c r="E65" s="50"/>
      <c r="G65" s="3"/>
    </row>
    <row r="66" spans="1:10" ht="21" customHeight="1" x14ac:dyDescent="0.2">
      <c r="A66" s="4">
        <v>84451</v>
      </c>
      <c r="B66" s="5" t="s">
        <v>82</v>
      </c>
      <c r="C66" s="16">
        <v>314745.27</v>
      </c>
      <c r="D66" s="16"/>
      <c r="E66" s="51"/>
      <c r="G66" s="3"/>
    </row>
    <row r="67" spans="1:10" ht="21" customHeight="1" x14ac:dyDescent="0.2">
      <c r="A67" s="4">
        <v>84453</v>
      </c>
      <c r="B67" s="5" t="s">
        <v>83</v>
      </c>
      <c r="C67" s="16">
        <v>29977.599999999999</v>
      </c>
      <c r="D67" s="16"/>
      <c r="E67" s="51"/>
      <c r="G67" s="3"/>
    </row>
    <row r="68" spans="1:10" ht="21" hidden="1" customHeight="1" x14ac:dyDescent="0.2">
      <c r="A68" s="7">
        <v>845</v>
      </c>
      <c r="B68" s="10" t="s">
        <v>94</v>
      </c>
      <c r="C68" s="17">
        <f>+C69</f>
        <v>0</v>
      </c>
      <c r="D68" s="17">
        <f>+D69</f>
        <v>0</v>
      </c>
      <c r="E68" s="50"/>
      <c r="G68" s="3"/>
    </row>
    <row r="69" spans="1:10" ht="21" hidden="1" customHeight="1" x14ac:dyDescent="0.2">
      <c r="A69" s="4">
        <v>8453</v>
      </c>
      <c r="B69" s="5" t="s">
        <v>95</v>
      </c>
      <c r="C69" s="16"/>
      <c r="D69" s="16"/>
      <c r="E69" s="51"/>
      <c r="G69" s="3"/>
    </row>
    <row r="70" spans="1:10" ht="21" customHeight="1" x14ac:dyDescent="0.2">
      <c r="A70" s="7">
        <v>847</v>
      </c>
      <c r="B70" s="10" t="s">
        <v>50</v>
      </c>
      <c r="C70" s="17">
        <f>+C71</f>
        <v>157000000</v>
      </c>
      <c r="D70" s="17">
        <f>+D71</f>
        <v>0</v>
      </c>
      <c r="E70" s="50"/>
      <c r="G70" s="3"/>
    </row>
    <row r="71" spans="1:10" ht="21" customHeight="1" x14ac:dyDescent="0.2">
      <c r="A71" s="7">
        <v>8471</v>
      </c>
      <c r="B71" s="10" t="s">
        <v>51</v>
      </c>
      <c r="C71" s="17">
        <f>+C74+C72+C73+C75</f>
        <v>157000000</v>
      </c>
      <c r="D71" s="17">
        <f>+D74+D72+D73+D75</f>
        <v>0</v>
      </c>
      <c r="E71" s="50"/>
      <c r="G71" s="3"/>
    </row>
    <row r="72" spans="1:10" ht="21" hidden="1" customHeight="1" x14ac:dyDescent="0.2">
      <c r="A72" s="4">
        <v>84711</v>
      </c>
      <c r="B72" s="5" t="s">
        <v>53</v>
      </c>
      <c r="C72" s="2"/>
      <c r="D72" s="2"/>
      <c r="E72" s="51"/>
      <c r="G72" s="3"/>
    </row>
    <row r="73" spans="1:10" ht="21" hidden="1" customHeight="1" x14ac:dyDescent="0.2">
      <c r="A73" s="4">
        <v>84711</v>
      </c>
      <c r="B73" s="5" t="s">
        <v>54</v>
      </c>
      <c r="C73" s="2"/>
      <c r="D73" s="2"/>
      <c r="E73" s="51"/>
      <c r="G73" s="3"/>
    </row>
    <row r="74" spans="1:10" ht="21" customHeight="1" x14ac:dyDescent="0.2">
      <c r="A74" s="4">
        <v>84712</v>
      </c>
      <c r="B74" s="5" t="s">
        <v>55</v>
      </c>
      <c r="C74" s="2">
        <v>7000000</v>
      </c>
      <c r="D74" s="2"/>
      <c r="E74" s="51"/>
      <c r="G74" s="3"/>
    </row>
    <row r="75" spans="1:10" ht="21" customHeight="1" x14ac:dyDescent="0.2">
      <c r="A75" s="4">
        <v>84713</v>
      </c>
      <c r="B75" s="5" t="s">
        <v>58</v>
      </c>
      <c r="C75" s="2">
        <v>150000000</v>
      </c>
      <c r="D75" s="2"/>
      <c r="E75" s="51"/>
      <c r="G75" s="3"/>
    </row>
    <row r="76" spans="1:10" ht="21" hidden="1" customHeight="1" x14ac:dyDescent="0.2">
      <c r="A76" s="7">
        <v>85</v>
      </c>
      <c r="B76" s="10" t="s">
        <v>38</v>
      </c>
      <c r="C76" s="17">
        <f t="shared" ref="C76:D78" si="1">+C77</f>
        <v>0</v>
      </c>
      <c r="D76" s="17">
        <f t="shared" si="1"/>
        <v>0</v>
      </c>
      <c r="E76" s="50"/>
      <c r="G76" s="3"/>
    </row>
    <row r="77" spans="1:10" ht="21" hidden="1" customHeight="1" x14ac:dyDescent="0.2">
      <c r="A77" s="7">
        <v>854</v>
      </c>
      <c r="B77" s="10" t="s">
        <v>41</v>
      </c>
      <c r="C77" s="17">
        <f t="shared" si="1"/>
        <v>0</v>
      </c>
      <c r="D77" s="17">
        <f t="shared" si="1"/>
        <v>0</v>
      </c>
      <c r="E77" s="50"/>
      <c r="G77" s="3"/>
    </row>
    <row r="78" spans="1:10" ht="21" hidden="1" customHeight="1" x14ac:dyDescent="0.2">
      <c r="A78" s="7">
        <v>8541</v>
      </c>
      <c r="B78" s="10" t="s">
        <v>40</v>
      </c>
      <c r="C78" s="17">
        <f t="shared" si="1"/>
        <v>0</v>
      </c>
      <c r="D78" s="17">
        <f t="shared" si="1"/>
        <v>0</v>
      </c>
      <c r="E78" s="50"/>
      <c r="G78" s="3"/>
    </row>
    <row r="79" spans="1:10" ht="21" hidden="1" customHeight="1" x14ac:dyDescent="0.2">
      <c r="A79" s="4">
        <v>85412</v>
      </c>
      <c r="B79" s="5" t="s">
        <v>39</v>
      </c>
      <c r="C79" s="2"/>
      <c r="D79" s="2"/>
      <c r="E79" s="51"/>
      <c r="G79" s="3"/>
    </row>
    <row r="80" spans="1:10" ht="21" customHeight="1" x14ac:dyDescent="0.2">
      <c r="A80" s="20">
        <v>5</v>
      </c>
      <c r="B80" s="21" t="s">
        <v>126</v>
      </c>
      <c r="C80" s="17">
        <f>+C88+C96+C81</f>
        <v>855484979.97000003</v>
      </c>
      <c r="D80" s="17">
        <f>+D88+D96+D81</f>
        <v>1690724572.3799999</v>
      </c>
      <c r="E80" s="50">
        <f>D80/C80*100</f>
        <v>197.63346078142598</v>
      </c>
      <c r="G80" s="3"/>
      <c r="J80" s="3"/>
    </row>
    <row r="81" spans="1:11" ht="21" customHeight="1" x14ac:dyDescent="0.2">
      <c r="A81" s="20">
        <v>51</v>
      </c>
      <c r="B81" s="21" t="s">
        <v>21</v>
      </c>
      <c r="C81" s="11">
        <f>+C82+C85</f>
        <v>1134632</v>
      </c>
      <c r="D81" s="17">
        <f>+D82+D85</f>
        <v>493921.23</v>
      </c>
      <c r="E81" s="50">
        <f>D81/C81*100</f>
        <v>43.531403133350722</v>
      </c>
      <c r="G81" s="3"/>
    </row>
    <row r="82" spans="1:11" ht="21" customHeight="1" x14ac:dyDescent="0.2">
      <c r="A82" s="20">
        <v>514</v>
      </c>
      <c r="B82" s="21" t="s">
        <v>23</v>
      </c>
      <c r="C82" s="11">
        <f>+C83</f>
        <v>0</v>
      </c>
      <c r="D82" s="11">
        <f>+D83</f>
        <v>493921.23</v>
      </c>
      <c r="E82" s="50"/>
      <c r="G82" s="3"/>
    </row>
    <row r="83" spans="1:11" ht="21" customHeight="1" x14ac:dyDescent="0.2">
      <c r="A83" s="20">
        <v>5141</v>
      </c>
      <c r="B83" s="21" t="s">
        <v>22</v>
      </c>
      <c r="C83" s="11">
        <f>+C84</f>
        <v>0</v>
      </c>
      <c r="D83" s="11">
        <f>+D84</f>
        <v>493921.23</v>
      </c>
      <c r="E83" s="50"/>
      <c r="G83" s="3"/>
    </row>
    <row r="84" spans="1:11" ht="21" customHeight="1" x14ac:dyDescent="0.2">
      <c r="A84" s="4">
        <v>51411</v>
      </c>
      <c r="B84" s="5" t="s">
        <v>108</v>
      </c>
      <c r="C84" s="23"/>
      <c r="D84" s="24">
        <v>493921.23</v>
      </c>
      <c r="E84" s="50"/>
      <c r="G84" s="3"/>
    </row>
    <row r="85" spans="1:11" ht="21" customHeight="1" x14ac:dyDescent="0.2">
      <c r="A85" s="7">
        <v>518</v>
      </c>
      <c r="B85" s="10" t="s">
        <v>69</v>
      </c>
      <c r="C85" s="11">
        <f>+C86</f>
        <v>1134632</v>
      </c>
      <c r="D85" s="11">
        <f>+D86</f>
        <v>0</v>
      </c>
      <c r="E85" s="50"/>
      <c r="G85" s="3"/>
    </row>
    <row r="86" spans="1:11" ht="21" customHeight="1" x14ac:dyDescent="0.2">
      <c r="A86" s="7">
        <v>5181</v>
      </c>
      <c r="B86" s="10" t="s">
        <v>72</v>
      </c>
      <c r="C86" s="57">
        <f>+C87</f>
        <v>1134632</v>
      </c>
      <c r="D86" s="57">
        <f>+D87</f>
        <v>0</v>
      </c>
      <c r="E86" s="50"/>
      <c r="G86" s="3"/>
    </row>
    <row r="87" spans="1:11" ht="21" customHeight="1" x14ac:dyDescent="0.2">
      <c r="A87" s="4">
        <v>51811</v>
      </c>
      <c r="B87" s="5" t="s">
        <v>73</v>
      </c>
      <c r="C87" s="24">
        <v>1134632</v>
      </c>
      <c r="D87" s="24"/>
      <c r="E87" s="51"/>
      <c r="G87" s="3"/>
    </row>
    <row r="88" spans="1:11" ht="21" customHeight="1" x14ac:dyDescent="0.2">
      <c r="A88" s="20">
        <v>53</v>
      </c>
      <c r="B88" s="21" t="s">
        <v>17</v>
      </c>
      <c r="C88" s="11">
        <f>+C93+C89</f>
        <v>0</v>
      </c>
      <c r="D88" s="17">
        <f>+D93+D89</f>
        <v>126353.65</v>
      </c>
      <c r="E88" s="50"/>
      <c r="G88" s="3"/>
    </row>
    <row r="89" spans="1:11" ht="21" customHeight="1" x14ac:dyDescent="0.2">
      <c r="A89" s="20">
        <v>532</v>
      </c>
      <c r="B89" s="21" t="s">
        <v>13</v>
      </c>
      <c r="C89" s="11">
        <f>+C90</f>
        <v>0</v>
      </c>
      <c r="D89" s="11">
        <f>+D90</f>
        <v>20000</v>
      </c>
      <c r="E89" s="50"/>
      <c r="G89" s="3"/>
    </row>
    <row r="90" spans="1:11" ht="21" customHeight="1" x14ac:dyDescent="0.2">
      <c r="A90" s="20">
        <v>5321</v>
      </c>
      <c r="B90" s="21" t="s">
        <v>13</v>
      </c>
      <c r="C90" s="11">
        <f>+C91</f>
        <v>0</v>
      </c>
      <c r="D90" s="11">
        <f>+D91</f>
        <v>20000</v>
      </c>
      <c r="E90" s="51"/>
      <c r="G90" s="3"/>
    </row>
    <row r="91" spans="1:11" ht="21" customHeight="1" x14ac:dyDescent="0.2">
      <c r="A91" s="18">
        <v>53212</v>
      </c>
      <c r="B91" s="19" t="s">
        <v>109</v>
      </c>
      <c r="C91" s="24"/>
      <c r="D91" s="24">
        <v>20000</v>
      </c>
      <c r="E91" s="51"/>
      <c r="G91" s="3"/>
    </row>
    <row r="92" spans="1:11" ht="21" hidden="1" customHeight="1" x14ac:dyDescent="0.2">
      <c r="A92" s="18">
        <v>53212</v>
      </c>
      <c r="B92" s="19" t="s">
        <v>43</v>
      </c>
      <c r="C92" s="24"/>
      <c r="D92" s="24"/>
      <c r="E92" s="51"/>
      <c r="G92" s="3"/>
    </row>
    <row r="93" spans="1:11" s="22" customFormat="1" ht="21" customHeight="1" x14ac:dyDescent="0.2">
      <c r="A93" s="20">
        <v>534</v>
      </c>
      <c r="B93" s="21" t="s">
        <v>27</v>
      </c>
      <c r="C93" s="11">
        <f>+C94</f>
        <v>0</v>
      </c>
      <c r="D93" s="11">
        <f>+D94</f>
        <v>106353.65</v>
      </c>
      <c r="E93" s="50"/>
      <c r="G93" s="3"/>
    </row>
    <row r="94" spans="1:11" ht="21" customHeight="1" x14ac:dyDescent="0.2">
      <c r="A94" s="20">
        <v>5341</v>
      </c>
      <c r="B94" s="21" t="s">
        <v>29</v>
      </c>
      <c r="C94" s="54">
        <f>+C95</f>
        <v>0</v>
      </c>
      <c r="D94" s="54">
        <f>+D95</f>
        <v>106353.65</v>
      </c>
      <c r="E94" s="50"/>
      <c r="G94" s="3"/>
    </row>
    <row r="95" spans="1:11" ht="21" customHeight="1" x14ac:dyDescent="0.2">
      <c r="A95" s="18">
        <v>53412</v>
      </c>
      <c r="B95" s="19" t="s">
        <v>110</v>
      </c>
      <c r="C95" s="24"/>
      <c r="D95" s="24">
        <v>106353.65</v>
      </c>
      <c r="E95" s="50"/>
      <c r="G95" s="3"/>
    </row>
    <row r="96" spans="1:11" ht="21" customHeight="1" x14ac:dyDescent="0.2">
      <c r="A96" s="20">
        <v>54</v>
      </c>
      <c r="B96" s="21" t="s">
        <v>18</v>
      </c>
      <c r="C96" s="11">
        <f>+C106+C99+C135+C133+C97</f>
        <v>854350347.97000003</v>
      </c>
      <c r="D96" s="17">
        <f>+D106+D99+D135+D133+D97</f>
        <v>1690104297.4999998</v>
      </c>
      <c r="E96" s="50">
        <f>D96/C96*100</f>
        <v>197.82332874514691</v>
      </c>
      <c r="G96" s="35"/>
      <c r="H96" s="36"/>
      <c r="I96" s="36"/>
      <c r="J96" s="36"/>
      <c r="K96" s="36"/>
    </row>
    <row r="97" spans="1:11" ht="21" hidden="1" customHeight="1" x14ac:dyDescent="0.2">
      <c r="A97" s="20">
        <v>542</v>
      </c>
      <c r="B97" s="21" t="s">
        <v>92</v>
      </c>
      <c r="C97" s="11">
        <f>+C98</f>
        <v>0</v>
      </c>
      <c r="D97" s="11">
        <f>+D98</f>
        <v>0</v>
      </c>
      <c r="E97" s="50" t="e">
        <f>D97/C97*100</f>
        <v>#DIV/0!</v>
      </c>
      <c r="G97" s="35"/>
      <c r="H97" s="36"/>
      <c r="I97" s="36"/>
      <c r="J97" s="36"/>
      <c r="K97" s="36"/>
    </row>
    <row r="98" spans="1:11" ht="21" hidden="1" customHeight="1" x14ac:dyDescent="0.2">
      <c r="A98" s="18">
        <v>5424</v>
      </c>
      <c r="B98" s="19" t="s">
        <v>93</v>
      </c>
      <c r="C98" s="23"/>
      <c r="D98" s="23"/>
      <c r="E98" s="50" t="e">
        <f>D98/C98*100</f>
        <v>#DIV/0!</v>
      </c>
      <c r="G98" s="35"/>
      <c r="H98" s="36"/>
      <c r="I98" s="36"/>
      <c r="J98" s="36"/>
      <c r="K98" s="36"/>
    </row>
    <row r="99" spans="1:11" ht="21" customHeight="1" x14ac:dyDescent="0.2">
      <c r="A99" s="20">
        <v>543</v>
      </c>
      <c r="B99" s="21" t="s">
        <v>63</v>
      </c>
      <c r="C99" s="11">
        <f>+C100</f>
        <v>229458812.47</v>
      </c>
      <c r="D99" s="11">
        <f>+D100</f>
        <v>108378338.55000001</v>
      </c>
      <c r="E99" s="50">
        <f>D99/C99*100</f>
        <v>47.232153510848342</v>
      </c>
      <c r="G99" s="35"/>
      <c r="H99" s="36"/>
      <c r="I99" s="36"/>
      <c r="J99" s="36"/>
      <c r="K99" s="36"/>
    </row>
    <row r="100" spans="1:11" ht="21" customHeight="1" x14ac:dyDescent="0.2">
      <c r="A100" s="20">
        <v>5431</v>
      </c>
      <c r="B100" s="21" t="s">
        <v>63</v>
      </c>
      <c r="C100" s="11">
        <f>+C103+C104+C105+C101+C102</f>
        <v>229458812.47</v>
      </c>
      <c r="D100" s="17">
        <f>+D103+D104+D105+D101+D102</f>
        <v>108378338.55000001</v>
      </c>
      <c r="E100" s="50">
        <f>D100/C100*100</f>
        <v>47.232153510848342</v>
      </c>
      <c r="G100" s="35"/>
      <c r="H100" s="36"/>
      <c r="I100" s="36"/>
      <c r="J100" s="36"/>
      <c r="K100" s="36"/>
    </row>
    <row r="101" spans="1:11" ht="21" customHeight="1" x14ac:dyDescent="0.2">
      <c r="A101" s="18">
        <v>54311</v>
      </c>
      <c r="B101" s="19" t="s">
        <v>114</v>
      </c>
      <c r="C101" s="23"/>
      <c r="D101" s="23">
        <v>9000</v>
      </c>
      <c r="E101" s="50"/>
      <c r="G101" s="35"/>
      <c r="H101" s="36"/>
      <c r="I101" s="36"/>
      <c r="J101" s="36"/>
      <c r="K101" s="36"/>
    </row>
    <row r="102" spans="1:11" ht="21" customHeight="1" x14ac:dyDescent="0.2">
      <c r="A102" s="18">
        <v>54312</v>
      </c>
      <c r="B102" s="19" t="s">
        <v>115</v>
      </c>
      <c r="C102" s="23"/>
      <c r="D102" s="23">
        <f>15288015.61+15288015.62</f>
        <v>30576031.229999997</v>
      </c>
      <c r="E102" s="50"/>
      <c r="G102" s="35"/>
      <c r="H102" s="36"/>
      <c r="I102" s="36"/>
      <c r="J102" s="36"/>
      <c r="K102" s="36"/>
    </row>
    <row r="103" spans="1:11" ht="21" customHeight="1" x14ac:dyDescent="0.2">
      <c r="A103" s="18">
        <v>54314</v>
      </c>
      <c r="B103" s="19" t="s">
        <v>98</v>
      </c>
      <c r="C103" s="23">
        <f>588823.35+505645.58</f>
        <v>1094468.93</v>
      </c>
      <c r="D103" s="23"/>
      <c r="E103" s="51"/>
      <c r="G103" s="35"/>
      <c r="H103" s="36"/>
      <c r="I103" s="36"/>
      <c r="J103" s="36"/>
      <c r="K103" s="36"/>
    </row>
    <row r="104" spans="1:11" ht="21" customHeight="1" x14ac:dyDescent="0.2">
      <c r="A104" s="18">
        <v>54314</v>
      </c>
      <c r="B104" s="19" t="s">
        <v>127</v>
      </c>
      <c r="C104" s="23">
        <v>78323962.099999994</v>
      </c>
      <c r="D104" s="23">
        <f>13987457.4+58462814.3+5343035.62</f>
        <v>77793307.320000008</v>
      </c>
      <c r="E104" s="51">
        <f>D104/C104*100</f>
        <v>99.322487313240785</v>
      </c>
      <c r="G104" s="35"/>
      <c r="H104" s="36"/>
      <c r="I104" s="36"/>
      <c r="J104" s="36"/>
      <c r="K104" s="36"/>
    </row>
    <row r="105" spans="1:11" ht="21" customHeight="1" x14ac:dyDescent="0.2">
      <c r="A105" s="18">
        <v>54314</v>
      </c>
      <c r="B105" s="19" t="s">
        <v>65</v>
      </c>
      <c r="C105" s="23">
        <v>150040381.44</v>
      </c>
      <c r="D105" s="23"/>
      <c r="E105" s="51"/>
      <c r="G105" s="35"/>
      <c r="H105" s="36"/>
      <c r="I105" s="36"/>
      <c r="J105" s="36"/>
      <c r="K105" s="36"/>
    </row>
    <row r="106" spans="1:11" ht="21" customHeight="1" x14ac:dyDescent="0.2">
      <c r="A106" s="20">
        <v>544</v>
      </c>
      <c r="B106" s="21" t="s">
        <v>19</v>
      </c>
      <c r="C106" s="11">
        <f>+C107+C128</f>
        <v>618703091.75999999</v>
      </c>
      <c r="D106" s="11">
        <f>+D107+D128</f>
        <v>1278276945.6199999</v>
      </c>
      <c r="E106" s="50">
        <f>D106/C106*100</f>
        <v>206.60587649299384</v>
      </c>
      <c r="G106" s="35"/>
      <c r="H106" s="36"/>
      <c r="I106" s="36"/>
      <c r="J106" s="36"/>
      <c r="K106" s="36"/>
    </row>
    <row r="107" spans="1:11" ht="21" customHeight="1" x14ac:dyDescent="0.2">
      <c r="A107" s="20">
        <v>5443</v>
      </c>
      <c r="B107" s="21" t="s">
        <v>20</v>
      </c>
      <c r="C107" s="11">
        <f>SUM(C108:C127)</f>
        <v>618415505.49000001</v>
      </c>
      <c r="D107" s="17">
        <f>SUM(D108:D127)</f>
        <v>1018023157.3</v>
      </c>
      <c r="E107" s="50">
        <f>D107/C107*100</f>
        <v>164.61798714011414</v>
      </c>
      <c r="G107" s="35"/>
      <c r="H107" s="36"/>
      <c r="I107" s="36"/>
      <c r="J107" s="35"/>
      <c r="K107" s="36"/>
    </row>
    <row r="108" spans="1:11" ht="21" customHeight="1" x14ac:dyDescent="0.2">
      <c r="A108" s="4">
        <v>54431</v>
      </c>
      <c r="B108" s="5" t="s">
        <v>103</v>
      </c>
      <c r="C108" s="25"/>
      <c r="D108" s="25">
        <v>400000000</v>
      </c>
      <c r="E108" s="51"/>
      <c r="G108" s="35"/>
      <c r="H108" s="36"/>
      <c r="I108" s="36"/>
      <c r="J108" s="36"/>
      <c r="K108" s="36"/>
    </row>
    <row r="109" spans="1:11" ht="21" customHeight="1" x14ac:dyDescent="0.2">
      <c r="A109" s="18">
        <v>54431</v>
      </c>
      <c r="B109" s="19" t="s">
        <v>75</v>
      </c>
      <c r="C109" s="24">
        <v>27264032.079999998</v>
      </c>
      <c r="D109" s="24">
        <f>29628.24+731183.61+3417750+765026.73+775558.56+54857.7</f>
        <v>5774004.8400000008</v>
      </c>
      <c r="E109" s="51">
        <f>D109/C109*100</f>
        <v>21.178103161915004</v>
      </c>
      <c r="G109" s="35"/>
      <c r="H109" s="36"/>
      <c r="I109" s="36"/>
      <c r="J109" s="36"/>
      <c r="K109" s="36"/>
    </row>
    <row r="110" spans="1:11" ht="21" customHeight="1" x14ac:dyDescent="0.2">
      <c r="A110" s="4">
        <v>54432</v>
      </c>
      <c r="B110" s="5" t="s">
        <v>47</v>
      </c>
      <c r="C110" s="24">
        <v>62500000</v>
      </c>
      <c r="D110" s="24">
        <v>62500000</v>
      </c>
      <c r="E110" s="51">
        <f>D110/C110*100</f>
        <v>100</v>
      </c>
      <c r="G110" s="35"/>
      <c r="H110" s="36"/>
      <c r="I110" s="36"/>
      <c r="J110" s="36"/>
      <c r="K110" s="36"/>
    </row>
    <row r="111" spans="1:11" ht="21" customHeight="1" x14ac:dyDescent="0.2">
      <c r="A111" s="4">
        <v>54432</v>
      </c>
      <c r="B111" s="5" t="s">
        <v>42</v>
      </c>
      <c r="C111" s="24">
        <v>62500000</v>
      </c>
      <c r="D111" s="24">
        <v>62500000</v>
      </c>
      <c r="E111" s="51">
        <f>D111/C111*100</f>
        <v>100</v>
      </c>
      <c r="G111" s="35"/>
      <c r="H111" s="36"/>
      <c r="I111" s="36"/>
      <c r="J111" s="36"/>
      <c r="K111" s="36"/>
    </row>
    <row r="112" spans="1:11" ht="21" customHeight="1" x14ac:dyDescent="0.2">
      <c r="A112" s="4">
        <v>54432</v>
      </c>
      <c r="B112" s="5" t="s">
        <v>32</v>
      </c>
      <c r="C112" s="24">
        <v>71718020.590000004</v>
      </c>
      <c r="D112" s="24">
        <v>76588838.75</v>
      </c>
      <c r="E112" s="51">
        <f>D112/C112*100</f>
        <v>106.79162380658225</v>
      </c>
      <c r="G112" s="35"/>
      <c r="H112" s="36"/>
      <c r="I112" s="36"/>
      <c r="J112" s="36"/>
      <c r="K112" s="36"/>
    </row>
    <row r="113" spans="1:11" ht="21" customHeight="1" x14ac:dyDescent="0.2">
      <c r="A113" s="4">
        <v>54432</v>
      </c>
      <c r="B113" s="5" t="s">
        <v>33</v>
      </c>
      <c r="C113" s="24">
        <v>39485271.640000001</v>
      </c>
      <c r="D113" s="24">
        <v>41770031.770000003</v>
      </c>
      <c r="E113" s="51">
        <f>D113/C113*100</f>
        <v>105.78636042023695</v>
      </c>
      <c r="G113" s="35"/>
      <c r="H113" s="36"/>
      <c r="I113" s="36"/>
      <c r="J113" s="36"/>
      <c r="K113" s="36"/>
    </row>
    <row r="114" spans="1:11" ht="21" customHeight="1" x14ac:dyDescent="0.2">
      <c r="A114" s="4">
        <v>54432</v>
      </c>
      <c r="B114" s="5" t="s">
        <v>78</v>
      </c>
      <c r="C114" s="2">
        <v>51397332.82</v>
      </c>
      <c r="D114" s="2"/>
      <c r="E114" s="51"/>
      <c r="G114" s="35"/>
      <c r="H114" s="36"/>
      <c r="I114" s="36"/>
      <c r="J114" s="36"/>
      <c r="K114" s="36"/>
    </row>
    <row r="115" spans="1:11" ht="21" customHeight="1" x14ac:dyDescent="0.2">
      <c r="A115" s="4">
        <v>54432</v>
      </c>
      <c r="B115" s="5" t="s">
        <v>31</v>
      </c>
      <c r="C115" s="24">
        <v>4262724.49</v>
      </c>
      <c r="D115" s="24"/>
      <c r="E115" s="51"/>
      <c r="G115" s="35"/>
      <c r="H115" s="36"/>
      <c r="I115" s="36"/>
      <c r="J115" s="36"/>
      <c r="K115" s="36"/>
    </row>
    <row r="116" spans="1:11" ht="21" customHeight="1" x14ac:dyDescent="0.2">
      <c r="A116" s="4">
        <v>54432</v>
      </c>
      <c r="B116" s="5" t="s">
        <v>79</v>
      </c>
      <c r="C116" s="24">
        <v>50000000</v>
      </c>
      <c r="D116" s="24">
        <v>50000000</v>
      </c>
      <c r="E116" s="51">
        <f>D116/C116*100</f>
        <v>100</v>
      </c>
      <c r="G116" s="35"/>
      <c r="H116" s="36"/>
      <c r="I116" s="36"/>
      <c r="J116" s="36"/>
      <c r="K116" s="36"/>
    </row>
    <row r="117" spans="1:11" ht="21" customHeight="1" x14ac:dyDescent="0.2">
      <c r="A117" s="4">
        <v>54432</v>
      </c>
      <c r="B117" s="5" t="s">
        <v>34</v>
      </c>
      <c r="C117" s="24">
        <v>11124151.640000001</v>
      </c>
      <c r="D117" s="24">
        <v>11904526.09</v>
      </c>
      <c r="E117" s="51">
        <f>D117/C117*100</f>
        <v>107.01513675158782</v>
      </c>
      <c r="G117" s="35"/>
      <c r="H117" s="36"/>
      <c r="I117" s="36"/>
      <c r="J117" s="36"/>
      <c r="K117" s="36"/>
    </row>
    <row r="118" spans="1:11" ht="21" customHeight="1" x14ac:dyDescent="0.2">
      <c r="A118" s="4">
        <v>54432</v>
      </c>
      <c r="B118" s="5" t="s">
        <v>102</v>
      </c>
      <c r="C118" s="25"/>
      <c r="D118" s="25">
        <v>60000000</v>
      </c>
      <c r="E118" s="51"/>
      <c r="G118" s="35"/>
      <c r="H118" s="36"/>
      <c r="I118" s="36"/>
      <c r="J118" s="36"/>
      <c r="K118" s="36"/>
    </row>
    <row r="119" spans="1:11" ht="21" customHeight="1" x14ac:dyDescent="0.2">
      <c r="A119" s="4">
        <v>54432</v>
      </c>
      <c r="B119" s="5" t="s">
        <v>104</v>
      </c>
      <c r="C119" s="25"/>
      <c r="D119" s="25">
        <v>680355.25</v>
      </c>
      <c r="E119" s="51"/>
      <c r="G119" s="35"/>
      <c r="H119" s="36"/>
      <c r="I119" s="36"/>
      <c r="J119" s="36"/>
      <c r="K119" s="36"/>
    </row>
    <row r="120" spans="1:11" ht="21" customHeight="1" x14ac:dyDescent="0.2">
      <c r="A120" s="4">
        <v>54432</v>
      </c>
      <c r="B120" s="5" t="s">
        <v>97</v>
      </c>
      <c r="C120" s="25">
        <v>5000000</v>
      </c>
      <c r="D120" s="25">
        <v>5000000</v>
      </c>
      <c r="E120" s="51">
        <f>D120/C120*100</f>
        <v>100</v>
      </c>
      <c r="G120" s="35"/>
      <c r="H120" s="36"/>
      <c r="I120" s="36"/>
      <c r="J120" s="36"/>
      <c r="K120" s="36"/>
    </row>
    <row r="121" spans="1:11" ht="21" customHeight="1" x14ac:dyDescent="0.2">
      <c r="A121" s="4">
        <v>54432</v>
      </c>
      <c r="B121" s="19" t="s">
        <v>74</v>
      </c>
      <c r="C121" s="25">
        <v>16691.78</v>
      </c>
      <c r="D121" s="25">
        <v>48689.64</v>
      </c>
      <c r="E121" s="51">
        <f>D121/C121*100</f>
        <v>291.69830898801689</v>
      </c>
      <c r="G121" s="35"/>
      <c r="H121" s="36"/>
      <c r="I121" s="36"/>
      <c r="J121" s="36"/>
      <c r="K121" s="36"/>
    </row>
    <row r="122" spans="1:11" ht="21" customHeight="1" x14ac:dyDescent="0.2">
      <c r="A122" s="4">
        <v>54433</v>
      </c>
      <c r="B122" s="19" t="s">
        <v>76</v>
      </c>
      <c r="C122" s="25">
        <v>363943.05</v>
      </c>
      <c r="D122" s="25">
        <v>169123.61</v>
      </c>
      <c r="E122" s="51">
        <f>D122/C122*100</f>
        <v>46.469800700961315</v>
      </c>
      <c r="G122" s="35"/>
      <c r="H122" s="36"/>
      <c r="I122" s="36"/>
      <c r="J122" s="36"/>
      <c r="K122" s="36"/>
    </row>
    <row r="123" spans="1:11" ht="21" hidden="1" customHeight="1" x14ac:dyDescent="0.2">
      <c r="A123" s="4">
        <v>54434</v>
      </c>
      <c r="B123" s="5" t="s">
        <v>36</v>
      </c>
      <c r="C123" s="25"/>
      <c r="D123" s="25"/>
      <c r="E123" s="51"/>
      <c r="G123" s="35"/>
      <c r="H123" s="36"/>
      <c r="I123" s="36"/>
      <c r="J123" s="36"/>
      <c r="K123" s="36"/>
    </row>
    <row r="124" spans="1:11" ht="21" customHeight="1" x14ac:dyDescent="0.2">
      <c r="A124" s="4">
        <v>54434</v>
      </c>
      <c r="B124" s="5" t="s">
        <v>35</v>
      </c>
      <c r="C124" s="25">
        <v>145317341.03</v>
      </c>
      <c r="D124" s="25"/>
      <c r="E124" s="51"/>
      <c r="G124" s="35"/>
      <c r="H124" s="36"/>
      <c r="I124" s="36"/>
      <c r="J124" s="36"/>
      <c r="K124" s="36"/>
    </row>
    <row r="125" spans="1:11" ht="21" customHeight="1" x14ac:dyDescent="0.2">
      <c r="A125" s="4">
        <v>54434</v>
      </c>
      <c r="B125" s="19" t="s">
        <v>99</v>
      </c>
      <c r="C125" s="23">
        <v>60576031.219999999</v>
      </c>
      <c r="D125" s="23"/>
      <c r="E125" s="51"/>
      <c r="G125" s="35"/>
      <c r="H125" s="36"/>
      <c r="I125" s="36"/>
      <c r="J125" s="36"/>
      <c r="K125" s="36"/>
    </row>
    <row r="126" spans="1:11" ht="21" customHeight="1" x14ac:dyDescent="0.2">
      <c r="A126" s="4">
        <v>54434</v>
      </c>
      <c r="B126" s="19" t="s">
        <v>98</v>
      </c>
      <c r="C126" s="23">
        <v>26889965.149999999</v>
      </c>
      <c r="D126" s="23"/>
      <c r="E126" s="51"/>
      <c r="G126" s="35"/>
      <c r="H126" s="36"/>
      <c r="I126" s="36"/>
      <c r="J126" s="36"/>
      <c r="K126" s="36"/>
    </row>
    <row r="127" spans="1:11" ht="21" customHeight="1" x14ac:dyDescent="0.2">
      <c r="A127" s="4">
        <v>54434</v>
      </c>
      <c r="B127" s="19" t="s">
        <v>113</v>
      </c>
      <c r="C127" s="23"/>
      <c r="D127" s="23">
        <v>241087587.34999999</v>
      </c>
      <c r="E127" s="51"/>
      <c r="G127" s="35"/>
      <c r="H127" s="36"/>
      <c r="I127" s="36"/>
      <c r="J127" s="36"/>
      <c r="K127" s="36"/>
    </row>
    <row r="128" spans="1:11" ht="21" customHeight="1" x14ac:dyDescent="0.2">
      <c r="A128" s="7">
        <v>5445</v>
      </c>
      <c r="B128" s="21" t="s">
        <v>66</v>
      </c>
      <c r="C128" s="11">
        <f>+C129+C130+C131+C132</f>
        <v>287586.27</v>
      </c>
      <c r="D128" s="17">
        <f>+D129+D130+D131+D132</f>
        <v>260253788.32000002</v>
      </c>
      <c r="E128" s="50">
        <f>D128/C128*100</f>
        <v>90495.901741067122</v>
      </c>
      <c r="G128" s="35"/>
      <c r="H128" s="36"/>
      <c r="I128" s="36"/>
      <c r="J128" s="36"/>
      <c r="K128" s="36"/>
    </row>
    <row r="129" spans="1:7" ht="21" customHeight="1" x14ac:dyDescent="0.2">
      <c r="A129" s="4">
        <v>54451</v>
      </c>
      <c r="B129" s="19" t="s">
        <v>77</v>
      </c>
      <c r="C129" s="23">
        <v>129461.91</v>
      </c>
      <c r="D129" s="23">
        <f>9747.41+67457.91</f>
        <v>77205.320000000007</v>
      </c>
      <c r="E129" s="51">
        <f>D129/C129*100</f>
        <v>59.635548401842676</v>
      </c>
      <c r="G129" s="3"/>
    </row>
    <row r="130" spans="1:7" ht="21" customHeight="1" x14ac:dyDescent="0.2">
      <c r="A130" s="4">
        <v>54452</v>
      </c>
      <c r="B130" s="19" t="s">
        <v>80</v>
      </c>
      <c r="C130" s="23">
        <v>2646</v>
      </c>
      <c r="D130" s="23"/>
      <c r="E130" s="51"/>
      <c r="G130" s="3"/>
    </row>
    <row r="131" spans="1:7" ht="21" customHeight="1" x14ac:dyDescent="0.2">
      <c r="A131" s="4">
        <v>54453</v>
      </c>
      <c r="B131" s="19" t="s">
        <v>81</v>
      </c>
      <c r="C131" s="23">
        <v>155478.35999999999</v>
      </c>
      <c r="D131" s="23">
        <f>26697.95+10038.53+15516.57+92749.68</f>
        <v>145002.72999999998</v>
      </c>
      <c r="E131" s="51">
        <f>D131/C131*100</f>
        <v>93.262322808138691</v>
      </c>
      <c r="G131" s="3"/>
    </row>
    <row r="132" spans="1:7" ht="21" customHeight="1" x14ac:dyDescent="0.2">
      <c r="A132" s="4">
        <v>54454</v>
      </c>
      <c r="B132" s="19" t="s">
        <v>128</v>
      </c>
      <c r="C132" s="23"/>
      <c r="D132" s="23">
        <v>260031580.27000001</v>
      </c>
      <c r="E132" s="51"/>
      <c r="G132" s="3"/>
    </row>
    <row r="133" spans="1:7" ht="21" customHeight="1" x14ac:dyDescent="0.2">
      <c r="A133" s="7">
        <v>545</v>
      </c>
      <c r="B133" s="21" t="s">
        <v>67</v>
      </c>
      <c r="C133" s="11">
        <f>+C134</f>
        <v>96781.579999999987</v>
      </c>
      <c r="D133" s="17">
        <f>+D134</f>
        <v>72546.86</v>
      </c>
      <c r="E133" s="50">
        <f>D133/C133*100</f>
        <v>74.959367268027663</v>
      </c>
      <c r="G133" s="3"/>
    </row>
    <row r="134" spans="1:7" ht="21" customHeight="1" x14ac:dyDescent="0.2">
      <c r="A134" s="4">
        <v>5453</v>
      </c>
      <c r="B134" s="19" t="s">
        <v>68</v>
      </c>
      <c r="C134" s="23">
        <f>30834.46+65947.12</f>
        <v>96781.579999999987</v>
      </c>
      <c r="D134" s="23">
        <f>69726.86+2820</f>
        <v>72546.86</v>
      </c>
      <c r="E134" s="51">
        <f>D134/C134*100</f>
        <v>74.959367268027663</v>
      </c>
      <c r="G134" s="3"/>
    </row>
    <row r="135" spans="1:7" ht="21" customHeight="1" x14ac:dyDescent="0.2">
      <c r="A135" s="7">
        <v>547</v>
      </c>
      <c r="B135" s="10" t="s">
        <v>100</v>
      </c>
      <c r="C135" s="11">
        <f>+C136</f>
        <v>6091662.1600000001</v>
      </c>
      <c r="D135" s="17">
        <f>+D136</f>
        <v>303376466.46999997</v>
      </c>
      <c r="E135" s="50">
        <f>D135/C135*100</f>
        <v>4980.1919164538822</v>
      </c>
      <c r="G135" s="3"/>
    </row>
    <row r="136" spans="1:7" ht="21" customHeight="1" x14ac:dyDescent="0.2">
      <c r="A136" s="7">
        <v>5471</v>
      </c>
      <c r="B136" s="10" t="s">
        <v>64</v>
      </c>
      <c r="C136" s="26">
        <f>+C137+C138</f>
        <v>6091662.1600000001</v>
      </c>
      <c r="D136" s="26">
        <f>+D137+D138</f>
        <v>303376466.46999997</v>
      </c>
      <c r="E136" s="50">
        <f>D136/C136*100</f>
        <v>4980.1919164538822</v>
      </c>
      <c r="G136" s="3"/>
    </row>
    <row r="137" spans="1:7" ht="30" customHeight="1" x14ac:dyDescent="0.2">
      <c r="A137" s="4">
        <v>54711</v>
      </c>
      <c r="B137" s="6" t="s">
        <v>111</v>
      </c>
      <c r="C137" s="24">
        <v>6091662.1600000001</v>
      </c>
      <c r="D137" s="24">
        <v>568719.82999999996</v>
      </c>
      <c r="E137" s="51">
        <f>D137/C137*100</f>
        <v>9.3360369479189877</v>
      </c>
      <c r="G137" s="3"/>
    </row>
    <row r="138" spans="1:7" ht="21" customHeight="1" x14ac:dyDescent="0.2">
      <c r="A138" s="27">
        <v>54711</v>
      </c>
      <c r="B138" s="28" t="s">
        <v>112</v>
      </c>
      <c r="C138" s="31"/>
      <c r="D138" s="29">
        <v>302807746.63999999</v>
      </c>
      <c r="E138" s="55"/>
      <c r="G138" s="3"/>
    </row>
    <row r="149" spans="1:8" x14ac:dyDescent="0.2">
      <c r="A149" s="32"/>
      <c r="B149" s="33"/>
      <c r="C149" s="33"/>
      <c r="D149" s="33"/>
      <c r="E149" s="33"/>
      <c r="F149" s="33"/>
      <c r="G149" s="33"/>
      <c r="H149" s="33"/>
    </row>
    <row r="150" spans="1:8" x14ac:dyDescent="0.2">
      <c r="A150" s="32"/>
      <c r="B150" s="33"/>
      <c r="C150" s="34"/>
      <c r="D150" s="34"/>
      <c r="E150" s="33"/>
      <c r="F150" s="33"/>
      <c r="G150" s="33"/>
      <c r="H150" s="33"/>
    </row>
    <row r="151" spans="1:8" x14ac:dyDescent="0.2">
      <c r="A151" s="1"/>
    </row>
    <row r="152" spans="1:8" x14ac:dyDescent="0.2">
      <c r="A152" s="1"/>
    </row>
    <row r="153" spans="1:8" x14ac:dyDescent="0.2">
      <c r="A153" s="1"/>
    </row>
    <row r="154" spans="1:8" x14ac:dyDescent="0.2">
      <c r="A154" s="1"/>
    </row>
    <row r="155" spans="1:8" x14ac:dyDescent="0.2">
      <c r="A155" s="1"/>
    </row>
    <row r="156" spans="1:8" x14ac:dyDescent="0.2">
      <c r="A156" s="1"/>
    </row>
    <row r="157" spans="1:8" x14ac:dyDescent="0.2">
      <c r="A157" s="1"/>
    </row>
    <row r="158" spans="1:8" x14ac:dyDescent="0.2">
      <c r="A158" s="1"/>
    </row>
    <row r="159" spans="1:8" x14ac:dyDescent="0.2">
      <c r="A159" s="1"/>
    </row>
    <row r="160" spans="1:8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</sheetData>
  <mergeCells count="1">
    <mergeCell ref="A2:E2"/>
  </mergeCells>
  <pageMargins left="0.39370078740157483" right="0.23622047244094491" top="0.74803149606299213" bottom="0.74803149606299213" header="0.31496062992125984" footer="0.31496062992125984"/>
  <pageSetup paperSize="9" scale="51" orientation="portrait" r:id="rId1"/>
  <ignoredErrors>
    <ignoredError sqref="C134:D134 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Petković</dc:creator>
  <cp:lastModifiedBy>Kristina Petković</cp:lastModifiedBy>
  <cp:lastPrinted>2023-04-27T10:59:57Z</cp:lastPrinted>
  <dcterms:created xsi:type="dcterms:W3CDTF">2018-01-31T13:17:13Z</dcterms:created>
  <dcterms:modified xsi:type="dcterms:W3CDTF">2023-06-02T08:27:33Z</dcterms:modified>
</cp:coreProperties>
</file>